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efina Martinez\OneDrive\Escritorio\"/>
    </mc:Choice>
  </mc:AlternateContent>
  <bookViews>
    <workbookView xWindow="0" yWindow="0" windowWidth="16170" windowHeight="7410" activeTab="3"/>
  </bookViews>
  <sheets>
    <sheet name="INGR 1 " sheetId="105" r:id="rId1"/>
    <sheet name="INGR 2 " sheetId="108" r:id="rId2"/>
    <sheet name="Impuestos" sheetId="6" r:id="rId3"/>
    <sheet name="INGR 4 " sheetId="106" r:id="rId4"/>
    <sheet name="Otrros Ingresos de G" sheetId="10" r:id="rId5"/>
    <sheet name="Otros Ingresos de C" sheetId="12" r:id="rId6"/>
    <sheet name="Otros Ingreso de G" sheetId="14" r:id="rId7"/>
    <sheet name="INGR 9" sheetId="107" r:id="rId8"/>
    <sheet name="Participaciones" sheetId="18" r:id="rId9"/>
    <sheet name="aportaciones" sheetId="20" r:id="rId10"/>
    <sheet name="CONVENIOS A ENE- DIC  2022 (2)" sheetId="22" r:id="rId11"/>
    <sheet name="SUBSIDIOS A ENE- DIC  2022" sheetId="24" r:id="rId12"/>
    <sheet name="Incentivos Derivados" sheetId="25" r:id="rId13"/>
    <sheet name="Transferencias Asignaciones Sub" sheetId="27" r:id="rId14"/>
    <sheet name="Otros Ingresos y B" sheetId="29" r:id="rId15"/>
    <sheet name="1 (2)" sheetId="31" r:id="rId16"/>
    <sheet name="2 (2)" sheetId="32" r:id="rId17"/>
    <sheet name="4 (2)" sheetId="33" r:id="rId18"/>
    <sheet name="5 (2)" sheetId="34" r:id="rId19"/>
    <sheet name="6 (2)" sheetId="35" r:id="rId20"/>
    <sheet name="7 (2)" sheetId="36" r:id="rId21"/>
    <sheet name="8 (2)" sheetId="37" r:id="rId22"/>
    <sheet name="RESUMEN POR  FUENTE" sheetId="119" r:id="rId23"/>
    <sheet name="Inversió P por C A" sheetId="40" r:id="rId24"/>
    <sheet name="Inversió  P por C F" sheetId="42" r:id="rId25"/>
    <sheet name="Inversió P por E y PP" sheetId="44" r:id="rId26"/>
    <sheet name="Resumen por Clave defto BEA" sheetId="45" r:id="rId27"/>
    <sheet name="Fondo  de aportaciones Nómin Ed" sheetId="46" r:id="rId28"/>
    <sheet name="Fdo Aport para L Salud" sheetId="47" r:id="rId29"/>
    <sheet name="Fondo para la Infraestructura" sheetId="48" r:id="rId30"/>
    <sheet name="Fondo para el Fortalecimieto" sheetId="49" r:id="rId31"/>
    <sheet name="Fdo Aport Múltiples" sheetId="50" r:id="rId32"/>
    <sheet name="Fdo para la Educ Tec y Adultos" sheetId="51" r:id="rId33"/>
    <sheet name="Fdo para la Seg Púlb Edo y DF " sheetId="52" r:id="rId34"/>
    <sheet name="Fdo Fcimiento Estados" sheetId="53" r:id="rId35"/>
    <sheet name="Part Federal a Municipios" sheetId="54" r:id="rId36"/>
    <sheet name="FISM" sheetId="56" r:id="rId37"/>
    <sheet name="Descuento a Mpios" sheetId="57" r:id="rId38"/>
    <sheet name="concentrado deuda" sheetId="109" r:id="rId39"/>
    <sheet name="swaps-cap  " sheetId="110" r:id="rId40"/>
    <sheet name="Saldo deuda" sheetId="111" r:id="rId41"/>
    <sheet name="Fto a Largo Plazo" sheetId="61" r:id="rId42"/>
    <sheet name="Endeud neto" sheetId="113" r:id="rId43"/>
    <sheet name="Costo Fin" sheetId="114" r:id="rId44"/>
    <sheet name="Saldo y costo cred Bono Cup Cer" sheetId="115" r:id="rId45"/>
    <sheet name="Resúmen Fto 3,500 mdp" sheetId="67" r:id="rId46"/>
    <sheet name="CONCENTRADO disp 809" sheetId="116" r:id="rId47"/>
    <sheet name=" Servicio deuda Pptario " sheetId="117" r:id="rId48"/>
    <sheet name="Deuda mpal" sheetId="118" r:id="rId49"/>
    <sheet name="Distribución 3,339 mdp 208 Proy" sheetId="71" r:id="rId50"/>
    <sheet name="Desmbolso" sheetId="72" r:id="rId51"/>
    <sheet name="Proyectos autorizados" sheetId="73" r:id="rId52"/>
    <sheet name="Listado Proyectos Ejecutados" sheetId="74" r:id="rId53"/>
    <sheet name="Desembolso Crédito 137 mdp" sheetId="75" r:id="rId54"/>
    <sheet name="Certificación Aplic de Recursos" sheetId="76" r:id="rId55"/>
    <sheet name="P Autorizados" sheetId="77" r:id="rId56"/>
    <sheet name="Contrataciones Realizadas" sheetId="78" r:id="rId57"/>
    <sheet name="Desembolso 2,000 mdp" sheetId="79" r:id="rId58"/>
    <sheet name="Proys Autorizados" sheetId="80" r:id="rId59"/>
    <sheet name="Listado Autorizado" sheetId="81" r:id="rId60"/>
    <sheet name="Desembolso 363 mdp" sheetId="82" r:id="rId61"/>
    <sheet name="Autorizados" sheetId="83" r:id="rId62"/>
    <sheet name="P Ejecutados" sheetId="84" r:id="rId63"/>
    <sheet name="cvefin-ur" sheetId="85" r:id="rId64"/>
    <sheet name="gf-ur-cap" sheetId="86" r:id="rId65"/>
    <sheet name="Resumen por tipo de Gto" sheetId="87" r:id="rId66"/>
    <sheet name="Hoja1" sheetId="88" r:id="rId67"/>
    <sheet name="ESF DETALLADO 8" sheetId="89" r:id="rId68"/>
    <sheet name="FORMATO LDF Analitico deuda" sheetId="90" r:id="rId69"/>
    <sheet name="FORMATO DISPLINA CP" sheetId="91" r:id="rId70"/>
    <sheet name="BALANCE PRESUPUESTARIO CP 2022" sheetId="92" r:id="rId71"/>
    <sheet name="INGRESOS" sheetId="93" r:id="rId72"/>
    <sheet name="Por Objeto del Gasto" sheetId="95" r:id="rId73"/>
    <sheet name="Clasificación Administrativa" sheetId="96" r:id="rId74"/>
    <sheet name="Clasificación Funcional" sheetId="97" r:id="rId75"/>
    <sheet name="Servicios Personales" sheetId="98" r:id="rId76"/>
    <sheet name=" 7a INGRESOS " sheetId="104" r:id="rId77"/>
    <sheet name=" P Egresos" sheetId="100" r:id="rId78"/>
    <sheet name="P Egreso no Etiquetado" sheetId="101" r:id="rId79"/>
    <sheet name="GUÍA DE CUMPLIMIENTO (2)" sheetId="103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</externalReferences>
  <definedNames>
    <definedName name="___ALI2" localSheetId="47">#REF!</definedName>
    <definedName name="___ALI2" localSheetId="38">#REF!</definedName>
    <definedName name="___ALI2" localSheetId="46">#REF!</definedName>
    <definedName name="___ALI2" localSheetId="43">#REF!</definedName>
    <definedName name="___ALI2" localSheetId="48">#REF!</definedName>
    <definedName name="___ALI2" localSheetId="42">#REF!</definedName>
    <definedName name="___ALI2" localSheetId="69">#REF!</definedName>
    <definedName name="___ALI2" localSheetId="68">#REF!</definedName>
    <definedName name="___ALI2" localSheetId="40">#REF!</definedName>
    <definedName name="___ALI2" localSheetId="44">#REF!</definedName>
    <definedName name="___ALI2" localSheetId="39">#REF!</definedName>
    <definedName name="___ALI2">#REF!</definedName>
    <definedName name="___ALI3" localSheetId="47">#REF!</definedName>
    <definedName name="___ALI3" localSheetId="38">#REF!</definedName>
    <definedName name="___ALI3" localSheetId="46">#REF!</definedName>
    <definedName name="___ALI3" localSheetId="43">#REF!</definedName>
    <definedName name="___ALI3" localSheetId="48">#REF!</definedName>
    <definedName name="___ALI3" localSheetId="42">#REF!</definedName>
    <definedName name="___ALI3" localSheetId="69">#REF!</definedName>
    <definedName name="___ALI3" localSheetId="68">#REF!</definedName>
    <definedName name="___ALI3" localSheetId="40">#REF!</definedName>
    <definedName name="___ALI3" localSheetId="44">#REF!</definedName>
    <definedName name="___ALI3" localSheetId="39">#REF!</definedName>
    <definedName name="___ALI3">#REF!</definedName>
    <definedName name="___ALI4" localSheetId="47">#REF!</definedName>
    <definedName name="___ALI4" localSheetId="38">#REF!</definedName>
    <definedName name="___ALI4" localSheetId="46">#REF!</definedName>
    <definedName name="___ALI4" localSheetId="43">#REF!</definedName>
    <definedName name="___ALI4" localSheetId="48">#REF!</definedName>
    <definedName name="___ALI4" localSheetId="42">#REF!</definedName>
    <definedName name="___ALI4" localSheetId="69">#REF!</definedName>
    <definedName name="___ALI4" localSheetId="68">#REF!</definedName>
    <definedName name="___ALI4" localSheetId="40">#REF!</definedName>
    <definedName name="___ALI4" localSheetId="44">#REF!</definedName>
    <definedName name="___ALI4" localSheetId="39">#REF!</definedName>
    <definedName name="___ALI4">#REF!</definedName>
    <definedName name="___ALI5" localSheetId="47">#REF!</definedName>
    <definedName name="___ALI5" localSheetId="38">#REF!</definedName>
    <definedName name="___ALI5" localSheetId="46">#REF!</definedName>
    <definedName name="___ALI5" localSheetId="43">#REF!</definedName>
    <definedName name="___ALI5" localSheetId="48">#REF!</definedName>
    <definedName name="___ALI5" localSheetId="42">#REF!</definedName>
    <definedName name="___ALI5" localSheetId="69">#REF!</definedName>
    <definedName name="___ALI5" localSheetId="68">#REF!</definedName>
    <definedName name="___ALI5" localSheetId="40">#REF!</definedName>
    <definedName name="___ALI5" localSheetId="44">#REF!</definedName>
    <definedName name="___ALI5" localSheetId="39">#REF!</definedName>
    <definedName name="___ALI5">#REF!</definedName>
    <definedName name="___ALI6" localSheetId="47">#REF!</definedName>
    <definedName name="___ALI6" localSheetId="38">#REF!</definedName>
    <definedName name="___ALI6" localSheetId="46">#REF!</definedName>
    <definedName name="___ALI6" localSheetId="43">#REF!</definedName>
    <definedName name="___ALI6" localSheetId="48">#REF!</definedName>
    <definedName name="___ALI6" localSheetId="42">#REF!</definedName>
    <definedName name="___ALI6" localSheetId="69">#REF!</definedName>
    <definedName name="___ALI6" localSheetId="68">#REF!</definedName>
    <definedName name="___ALI6" localSheetId="40">#REF!</definedName>
    <definedName name="___ALI6" localSheetId="44">#REF!</definedName>
    <definedName name="___ALI6" localSheetId="39">#REF!</definedName>
    <definedName name="___ALI6">#REF!</definedName>
    <definedName name="__ALI2" localSheetId="47">#REF!</definedName>
    <definedName name="__ALI2" localSheetId="38">#REF!</definedName>
    <definedName name="__ALI2" localSheetId="46">#REF!</definedName>
    <definedName name="__ALI2" localSheetId="43">#REF!</definedName>
    <definedName name="__ALI2" localSheetId="48">#REF!</definedName>
    <definedName name="__ALI2" localSheetId="42">#REF!</definedName>
    <definedName name="__ALI2" localSheetId="69">#REF!</definedName>
    <definedName name="__ALI2" localSheetId="68">#REF!</definedName>
    <definedName name="__ALI2" localSheetId="40">#REF!</definedName>
    <definedName name="__ALI2" localSheetId="44">#REF!</definedName>
    <definedName name="__ALI2" localSheetId="39">#REF!</definedName>
    <definedName name="__ALI2">#REF!</definedName>
    <definedName name="__ALI3" localSheetId="47">#REF!</definedName>
    <definedName name="__ALI3" localSheetId="38">#REF!</definedName>
    <definedName name="__ALI3" localSheetId="46">#REF!</definedName>
    <definedName name="__ALI3" localSheetId="43">#REF!</definedName>
    <definedName name="__ALI3" localSheetId="48">#REF!</definedName>
    <definedName name="__ALI3" localSheetId="42">#REF!</definedName>
    <definedName name="__ALI3" localSheetId="69">#REF!</definedName>
    <definedName name="__ALI3" localSheetId="68">#REF!</definedName>
    <definedName name="__ALI3" localSheetId="40">#REF!</definedName>
    <definedName name="__ALI3" localSheetId="44">#REF!</definedName>
    <definedName name="__ALI3" localSheetId="39">#REF!</definedName>
    <definedName name="__ALI3">#REF!</definedName>
    <definedName name="__ALI4" localSheetId="47">#REF!</definedName>
    <definedName name="__ALI4" localSheetId="38">#REF!</definedName>
    <definedName name="__ALI4" localSheetId="46">#REF!</definedName>
    <definedName name="__ALI4" localSheetId="43">#REF!</definedName>
    <definedName name="__ALI4" localSheetId="48">#REF!</definedName>
    <definedName name="__ALI4" localSheetId="42">#REF!</definedName>
    <definedName name="__ALI4" localSheetId="69">#REF!</definedName>
    <definedName name="__ALI4" localSheetId="68">#REF!</definedName>
    <definedName name="__ALI4" localSheetId="40">#REF!</definedName>
    <definedName name="__ALI4" localSheetId="44">#REF!</definedName>
    <definedName name="__ALI4" localSheetId="39">#REF!</definedName>
    <definedName name="__ALI4">#REF!</definedName>
    <definedName name="__ALI5" localSheetId="47">#REF!</definedName>
    <definedName name="__ALI5" localSheetId="38">#REF!</definedName>
    <definedName name="__ALI5" localSheetId="46">#REF!</definedName>
    <definedName name="__ALI5" localSheetId="43">#REF!</definedName>
    <definedName name="__ALI5" localSheetId="48">#REF!</definedName>
    <definedName name="__ALI5" localSheetId="42">#REF!</definedName>
    <definedName name="__ALI5" localSheetId="69">#REF!</definedName>
    <definedName name="__ALI5" localSheetId="68">#REF!</definedName>
    <definedName name="__ALI5" localSheetId="40">#REF!</definedName>
    <definedName name="__ALI5" localSheetId="44">#REF!</definedName>
    <definedName name="__ALI5" localSheetId="39">#REF!</definedName>
    <definedName name="__ALI5">#REF!</definedName>
    <definedName name="__ALI6" localSheetId="47">#REF!</definedName>
    <definedName name="__ALI6" localSheetId="38">#REF!</definedName>
    <definedName name="__ALI6" localSheetId="46">#REF!</definedName>
    <definedName name="__ALI6" localSheetId="43">#REF!</definedName>
    <definedName name="__ALI6" localSheetId="48">#REF!</definedName>
    <definedName name="__ALI6" localSheetId="42">#REF!</definedName>
    <definedName name="__ALI6" localSheetId="69">#REF!</definedName>
    <definedName name="__ALI6" localSheetId="68">#REF!</definedName>
    <definedName name="__ALI6" localSheetId="40">#REF!</definedName>
    <definedName name="__ALI6" localSheetId="44">#REF!</definedName>
    <definedName name="__ALI6" localSheetId="39">#REF!</definedName>
    <definedName name="__ALI6">#REF!</definedName>
    <definedName name="_ALI2" localSheetId="47">#REF!</definedName>
    <definedName name="_ALI2" localSheetId="38">#REF!</definedName>
    <definedName name="_ALI2" localSheetId="46">#REF!</definedName>
    <definedName name="_ALI2" localSheetId="43">#REF!</definedName>
    <definedName name="_ALI2" localSheetId="48">#REF!</definedName>
    <definedName name="_ALI2" localSheetId="42">#REF!</definedName>
    <definedName name="_ALI2" localSheetId="69">#REF!</definedName>
    <definedName name="_ALI2" localSheetId="68">#REF!</definedName>
    <definedName name="_ALI2" localSheetId="40">#REF!</definedName>
    <definedName name="_ALI2" localSheetId="44">#REF!</definedName>
    <definedName name="_ALI2" localSheetId="39">#REF!</definedName>
    <definedName name="_ALI2">#REF!</definedName>
    <definedName name="_ALI3" localSheetId="47">#REF!</definedName>
    <definedName name="_ALI3" localSheetId="38">#REF!</definedName>
    <definedName name="_ALI3" localSheetId="46">#REF!</definedName>
    <definedName name="_ALI3" localSheetId="43">#REF!</definedName>
    <definedName name="_ALI3" localSheetId="48">#REF!</definedName>
    <definedName name="_ALI3" localSheetId="42">#REF!</definedName>
    <definedName name="_ALI3" localSheetId="69">#REF!</definedName>
    <definedName name="_ALI3" localSheetId="68">#REF!</definedName>
    <definedName name="_ALI3" localSheetId="40">#REF!</definedName>
    <definedName name="_ALI3" localSheetId="44">#REF!</definedName>
    <definedName name="_ALI3" localSheetId="39">#REF!</definedName>
    <definedName name="_ALI3">#REF!</definedName>
    <definedName name="_ALI4" localSheetId="47">#REF!</definedName>
    <definedName name="_ALI4" localSheetId="38">#REF!</definedName>
    <definedName name="_ALI4" localSheetId="46">#REF!</definedName>
    <definedName name="_ALI4" localSheetId="43">#REF!</definedName>
    <definedName name="_ALI4" localSheetId="48">#REF!</definedName>
    <definedName name="_ALI4" localSheetId="42">#REF!</definedName>
    <definedName name="_ALI4" localSheetId="69">#REF!</definedName>
    <definedName name="_ALI4" localSheetId="68">#REF!</definedName>
    <definedName name="_ALI4" localSheetId="40">#REF!</definedName>
    <definedName name="_ALI4" localSheetId="44">#REF!</definedName>
    <definedName name="_ALI4" localSheetId="39">#REF!</definedName>
    <definedName name="_ALI4">#REF!</definedName>
    <definedName name="_ALI5" localSheetId="47">#REF!</definedName>
    <definedName name="_ALI5" localSheetId="38">#REF!</definedName>
    <definedName name="_ALI5" localSheetId="46">#REF!</definedName>
    <definedName name="_ALI5" localSheetId="43">#REF!</definedName>
    <definedName name="_ALI5" localSheetId="48">#REF!</definedName>
    <definedName name="_ALI5" localSheetId="42">#REF!</definedName>
    <definedName name="_ALI5" localSheetId="69">#REF!</definedName>
    <definedName name="_ALI5" localSheetId="68">#REF!</definedName>
    <definedName name="_ALI5" localSheetId="40">#REF!</definedName>
    <definedName name="_ALI5" localSheetId="44">#REF!</definedName>
    <definedName name="_ALI5" localSheetId="39">#REF!</definedName>
    <definedName name="_ALI5">#REF!</definedName>
    <definedName name="_ALI6" localSheetId="47">#REF!</definedName>
    <definedName name="_ALI6" localSheetId="38">#REF!</definedName>
    <definedName name="_ALI6" localSheetId="46">#REF!</definedName>
    <definedName name="_ALI6" localSheetId="43">#REF!</definedName>
    <definedName name="_ALI6" localSheetId="48">#REF!</definedName>
    <definedName name="_ALI6" localSheetId="42">#REF!</definedName>
    <definedName name="_ALI6" localSheetId="69">#REF!</definedName>
    <definedName name="_ALI6" localSheetId="68">#REF!</definedName>
    <definedName name="_ALI6" localSheetId="40">#REF!</definedName>
    <definedName name="_ALI6" localSheetId="44">#REF!</definedName>
    <definedName name="_ALI6" localSheetId="39">#REF!</definedName>
    <definedName name="_ALI6">#REF!</definedName>
    <definedName name="_Hlk73936802" localSheetId="79">'GUÍA DE CUMPLIMIENTO (2)'!$A$55</definedName>
    <definedName name="A" localSheetId="12">#REF!</definedName>
    <definedName name="A" localSheetId="0">#REF!</definedName>
    <definedName name="A" localSheetId="1">#REF!</definedName>
    <definedName name="A" localSheetId="3">#REF!</definedName>
    <definedName name="A" localSheetId="7">#REF!</definedName>
    <definedName name="A">#REF!</definedName>
    <definedName name="Acreed" localSheetId="47">[1]CATALOGOS!$M$1:$M$87</definedName>
    <definedName name="Acreed">[2]CATALOGOS!$M$1:$M$87</definedName>
    <definedName name="ALI" localSheetId="47">#REF!</definedName>
    <definedName name="ALI" localSheetId="38">#REF!</definedName>
    <definedName name="ALI" localSheetId="46">#REF!</definedName>
    <definedName name="ALI" localSheetId="43">#REF!</definedName>
    <definedName name="ALI" localSheetId="48">#REF!</definedName>
    <definedName name="ALI" localSheetId="42">#REF!</definedName>
    <definedName name="ALI" localSheetId="69">#REF!</definedName>
    <definedName name="ALI" localSheetId="68">#REF!</definedName>
    <definedName name="ALI" localSheetId="40">#REF!</definedName>
    <definedName name="ALI" localSheetId="44">#REF!</definedName>
    <definedName name="ALI" localSheetId="39">#REF!</definedName>
    <definedName name="ALI">#REF!</definedName>
    <definedName name="Alta" localSheetId="47">[3]CATALOGOS!$J$1:$J$6</definedName>
    <definedName name="Alta">[4]CATALOGOS!$J$1:$J$6</definedName>
    <definedName name="_xlnm.Print_Area" localSheetId="76">' 7a INGRESOS '!$A$1:$G$40</definedName>
    <definedName name="_xlnm.Print_Area" localSheetId="77">' P Egresos'!$A$1:$H$32</definedName>
    <definedName name="_xlnm.Print_Area" localSheetId="70">'BALANCE PRESUPUESTARIO CP 2022'!$A$1:$D$77</definedName>
    <definedName name="_xlnm.Print_Area" localSheetId="38">'concentrado deuda'!$A$1:$R$30</definedName>
    <definedName name="_xlnm.Print_Area" localSheetId="10">'CONVENIOS A ENE- DIC  2022 (2)'!$A$1:$C$60</definedName>
    <definedName name="_xlnm.Print_Area" localSheetId="48">'Deuda mpal'!$C$1:$H$5</definedName>
    <definedName name="_xlnm.Print_Area" localSheetId="67">'ESF DETALLADO 8'!$A$1:$H$74</definedName>
    <definedName name="_xlnm.Print_Area" localSheetId="68">'FORMATO LDF Analitico deuda'!$A$1:$H$41</definedName>
    <definedName name="_xlnm.Print_Area" localSheetId="79">'GUÍA DE CUMPLIMIENTO (2)'!$A$1:$M$73</definedName>
    <definedName name="_xlnm.Print_Area" localSheetId="4">'Otrros Ingresos de G'!$A$5:$E$79</definedName>
    <definedName name="_xlnm.Print_Area" localSheetId="78">'P Egreso no Etiquetado'!$B$1:$H$33</definedName>
    <definedName name="_xlnm.Print_Area" localSheetId="35">'Part Federal a Municipios'!$A:$M</definedName>
    <definedName name="_xlnm.Print_Area" localSheetId="11">'SUBSIDIOS A ENE- DIC  2022'!$A$1:$C$25</definedName>
    <definedName name="_xlnm.Print_Area" localSheetId="13">'Transferencias Asignaciones Sub'!$A$1:$C$25</definedName>
    <definedName name="Base_datos_IM" localSheetId="47">[5]INDIRECTA!#REF!</definedName>
    <definedName name="Base_datos_IM" localSheetId="38">[6]INDIRECTA!#REF!</definedName>
    <definedName name="Base_datos_IM" localSheetId="46">[6]INDIRECTA!#REF!</definedName>
    <definedName name="Base_datos_IM" localSheetId="43">[7]INDIRECTA!#REF!</definedName>
    <definedName name="Base_datos_IM" localSheetId="48">[6]INDIRECTA!#REF!</definedName>
    <definedName name="Base_datos_IM" localSheetId="42">[7]INDIRECTA!#REF!</definedName>
    <definedName name="Base_datos_IM" localSheetId="69">[6]INDIRECTA!#REF!</definedName>
    <definedName name="Base_datos_IM" localSheetId="68">[6]INDIRECTA!#REF!</definedName>
    <definedName name="Base_datos_IM" localSheetId="40">[6]INDIRECTA!#REF!</definedName>
    <definedName name="Base_datos_IM" localSheetId="44">[6]INDIRECTA!#REF!</definedName>
    <definedName name="Base_datos_IM" localSheetId="39">[6]INDIRECTA!#REF!</definedName>
    <definedName name="Base_datos_IM">[6]INDIRECTA!#REF!</definedName>
    <definedName name="_xlnm.Database" localSheetId="47">[5]INDIRECTA!#REF!</definedName>
    <definedName name="_xlnm.Database" localSheetId="38">[6]INDIRECTA!#REF!</definedName>
    <definedName name="_xlnm.Database" localSheetId="46">[6]INDIRECTA!#REF!</definedName>
    <definedName name="_xlnm.Database" localSheetId="43">[7]INDIRECTA!#REF!</definedName>
    <definedName name="_xlnm.Database" localSheetId="48">[6]INDIRECTA!#REF!</definedName>
    <definedName name="_xlnm.Database" localSheetId="42">[7]INDIRECTA!#REF!</definedName>
    <definedName name="_xlnm.Database" localSheetId="69">[6]INDIRECTA!#REF!</definedName>
    <definedName name="_xlnm.Database" localSheetId="68">[6]INDIRECTA!#REF!</definedName>
    <definedName name="_xlnm.Database" localSheetId="40">[6]INDIRECTA!#REF!</definedName>
    <definedName name="_xlnm.Database" localSheetId="44">[6]INDIRECTA!#REF!</definedName>
    <definedName name="_xlnm.Database" localSheetId="39">[6]INDIRECTA!#REF!</definedName>
    <definedName name="_xlnm.Database">[6]INDIRECTA!#REF!</definedName>
    <definedName name="bonos" localSheetId="47">#REF!</definedName>
    <definedName name="bonos" localSheetId="38">#REF!</definedName>
    <definedName name="bonos" localSheetId="46">#REF!</definedName>
    <definedName name="bonos" localSheetId="43">#REF!</definedName>
    <definedName name="bonos" localSheetId="48">#REF!</definedName>
    <definedName name="bonos" localSheetId="42">#REF!</definedName>
    <definedName name="bonos" localSheetId="69">#REF!</definedName>
    <definedName name="bonos" localSheetId="68">#REF!</definedName>
    <definedName name="bonos" localSheetId="40">#REF!</definedName>
    <definedName name="bonos" localSheetId="44">#REF!</definedName>
    <definedName name="bonos" localSheetId="39">#REF!</definedName>
    <definedName name="bonos">#REF!</definedName>
    <definedName name="CCC" localSheetId="47">#REF!</definedName>
    <definedName name="CCC" localSheetId="38">#REF!</definedName>
    <definedName name="CCC" localSheetId="46">#REF!</definedName>
    <definedName name="CCC" localSheetId="43">#REF!</definedName>
    <definedName name="CCC" localSheetId="48">#REF!</definedName>
    <definedName name="CCC" localSheetId="42">#REF!</definedName>
    <definedName name="CCC" localSheetId="69">#REF!</definedName>
    <definedName name="CCC" localSheetId="68">#REF!</definedName>
    <definedName name="CCC" localSheetId="40">#REF!</definedName>
    <definedName name="CCC" localSheetId="44">#REF!</definedName>
    <definedName name="CCC" localSheetId="39">#REF!</definedName>
    <definedName name="CCC">#REF!</definedName>
    <definedName name="concentrado" localSheetId="47">#REF!</definedName>
    <definedName name="concentrado" localSheetId="38">#REF!</definedName>
    <definedName name="concentrado" localSheetId="46">#REF!</definedName>
    <definedName name="concentrado" localSheetId="43">#REF!</definedName>
    <definedName name="concentrado" localSheetId="48">#REF!</definedName>
    <definedName name="concentrado" localSheetId="42">#REF!</definedName>
    <definedName name="concentrado" localSheetId="69">#REF!</definedName>
    <definedName name="concentrado" localSheetId="68">#REF!</definedName>
    <definedName name="concentrado" localSheetId="40">#REF!</definedName>
    <definedName name="concentrado" localSheetId="44">#REF!</definedName>
    <definedName name="concentrado" localSheetId="39">#REF!</definedName>
    <definedName name="concentrado">#REF!</definedName>
    <definedName name="D" localSheetId="47">[8]CATALOGOS!$M$1:$M$87</definedName>
    <definedName name="D">[9]CATALOGOS!$M$1:$M$87</definedName>
    <definedName name="DEUDA_PUBLICA_DE_ENTIDADES_FEDERATIVAS_Y_MUNICIPIOS_POR_TIPO_DE_DEUDOR" localSheetId="47">#REF!</definedName>
    <definedName name="DEUDA_PUBLICA_DE_ENTIDADES_FEDERATIVAS_Y_MUNICIPIOS_POR_TIPO_DE_DEUDOR" localSheetId="38">#REF!</definedName>
    <definedName name="DEUDA_PUBLICA_DE_ENTIDADES_FEDERATIVAS_Y_MUNICIPIOS_POR_TIPO_DE_DEUDOR" localSheetId="46">#REF!</definedName>
    <definedName name="DEUDA_PUBLICA_DE_ENTIDADES_FEDERATIVAS_Y_MUNICIPIOS_POR_TIPO_DE_DEUDOR" localSheetId="43">#REF!</definedName>
    <definedName name="DEUDA_PUBLICA_DE_ENTIDADES_FEDERATIVAS_Y_MUNICIPIOS_POR_TIPO_DE_DEUDOR" localSheetId="48">#REF!</definedName>
    <definedName name="DEUDA_PUBLICA_DE_ENTIDADES_FEDERATIVAS_Y_MUNICIPIOS_POR_TIPO_DE_DEUDOR" localSheetId="42">#REF!</definedName>
    <definedName name="DEUDA_PUBLICA_DE_ENTIDADES_FEDERATIVAS_Y_MUNICIPIOS_POR_TIPO_DE_DEUDOR" localSheetId="69">#REF!</definedName>
    <definedName name="DEUDA_PUBLICA_DE_ENTIDADES_FEDERATIVAS_Y_MUNICIPIOS_POR_TIPO_DE_DEUDOR" localSheetId="68">#REF!</definedName>
    <definedName name="DEUDA_PUBLICA_DE_ENTIDADES_FEDERATIVAS_Y_MUNICIPIOS_POR_TIPO_DE_DEUDOR" localSheetId="40">#REF!</definedName>
    <definedName name="DEUDA_PUBLICA_DE_ENTIDADES_FEDERATIVAS_Y_MUNICIPIOS_POR_TIPO_DE_DEUDOR" localSheetId="44">#REF!</definedName>
    <definedName name="DEUDA_PUBLICA_DE_ENTIDADES_FEDERATIVAS_Y_MUNICIPIOS_POR_TIPO_DE_DEUDOR" localSheetId="39">#REF!</definedName>
    <definedName name="DEUDA_PUBLICA_DE_ENTIDADES_FEDERATIVAS_Y_MUNICIPIOS_POR_TIPO_DE_DEUDOR">#REF!</definedName>
    <definedName name="ENERO" localSheetId="47">#REF!</definedName>
    <definedName name="ENERO" localSheetId="38">#REF!</definedName>
    <definedName name="ENERO" localSheetId="46">#REF!</definedName>
    <definedName name="ENERO" localSheetId="43">#REF!</definedName>
    <definedName name="ENERO" localSheetId="48">#REF!</definedName>
    <definedName name="ENERO" localSheetId="42">#REF!</definedName>
    <definedName name="ENERO" localSheetId="69">#REF!</definedName>
    <definedName name="ENERO" localSheetId="68">#REF!</definedName>
    <definedName name="ENERO" localSheetId="40">#REF!</definedName>
    <definedName name="ENERO" localSheetId="44">#REF!</definedName>
    <definedName name="ENERO" localSheetId="39">#REF!</definedName>
    <definedName name="ENERO">#REF!</definedName>
    <definedName name="FtePago" localSheetId="47">[1]CATALOGOS!$T$1:$T$3</definedName>
    <definedName name="FtePago">[2]CATALOGOS!$T$1:$T$3</definedName>
    <definedName name="garantia" localSheetId="47">#REF!</definedName>
    <definedName name="garantia" localSheetId="38">#REF!</definedName>
    <definedName name="garantia" localSheetId="46">#REF!</definedName>
    <definedName name="garantia" localSheetId="43">#REF!</definedName>
    <definedName name="garantia" localSheetId="48">#REF!</definedName>
    <definedName name="garantia" localSheetId="42">#REF!</definedName>
    <definedName name="garantia" localSheetId="69">#REF!</definedName>
    <definedName name="garantia" localSheetId="68">#REF!</definedName>
    <definedName name="garantia" localSheetId="40">#REF!</definedName>
    <definedName name="garantia" localSheetId="44">#REF!</definedName>
    <definedName name="garantia" localSheetId="39">#REF!</definedName>
    <definedName name="garantia">#REF!</definedName>
    <definedName name="Garantias" localSheetId="47">[1]CATALOGOS!$W$1:$W$10</definedName>
    <definedName name="Garantias">[2]CATALOGOS!$W$1:$W$10</definedName>
    <definedName name="garuantias" localSheetId="47">[10]CATALOGOS!$W$1:$W$10</definedName>
    <definedName name="garuantias">[11]CATALOGOS!$W$1:$W$10</definedName>
    <definedName name="GobEdo" localSheetId="47">#REF!</definedName>
    <definedName name="GobEdo" localSheetId="38">#REF!</definedName>
    <definedName name="GobEdo" localSheetId="46">#REF!</definedName>
    <definedName name="GobEdo" localSheetId="43">#REF!</definedName>
    <definedName name="GobEdo" localSheetId="48">#REF!</definedName>
    <definedName name="GobEdo" localSheetId="42">#REF!</definedName>
    <definedName name="GobEdo" localSheetId="69">#REF!</definedName>
    <definedName name="GobEdo" localSheetId="68">#REF!</definedName>
    <definedName name="GobEdo" localSheetId="40">#REF!</definedName>
    <definedName name="GobEdo" localSheetId="44">#REF!</definedName>
    <definedName name="GobEdo" localSheetId="39">#REF!</definedName>
    <definedName name="GobEdo">#REF!</definedName>
    <definedName name="H" localSheetId="47">[12]CATALOGOS!$I$1:$I$2</definedName>
    <definedName name="H">[13]CATALOGOS!$I$1:$I$2</definedName>
    <definedName name="HSep_2010" localSheetId="47">#REF!</definedName>
    <definedName name="HSep_2010" localSheetId="38">#REF!</definedName>
    <definedName name="HSep_2010" localSheetId="46">#REF!</definedName>
    <definedName name="HSep_2010" localSheetId="43">#REF!</definedName>
    <definedName name="HSep_2010" localSheetId="48">#REF!</definedName>
    <definedName name="HSep_2010" localSheetId="42">#REF!</definedName>
    <definedName name="HSep_2010" localSheetId="69">#REF!</definedName>
    <definedName name="HSep_2010" localSheetId="68">#REF!</definedName>
    <definedName name="HSep_2010" localSheetId="40">#REF!</definedName>
    <definedName name="HSep_2010" localSheetId="44">#REF!</definedName>
    <definedName name="HSep_2010" localSheetId="39">#REF!</definedName>
    <definedName name="HSep_2010">#REF!</definedName>
    <definedName name="L" localSheetId="47">#REF!</definedName>
    <definedName name="L" localSheetId="38">#REF!</definedName>
    <definedName name="L" localSheetId="46">#REF!</definedName>
    <definedName name="L" localSheetId="43">#REF!</definedName>
    <definedName name="L" localSheetId="48">#REF!</definedName>
    <definedName name="L" localSheetId="42">#REF!</definedName>
    <definedName name="L" localSheetId="69">#REF!</definedName>
    <definedName name="L" localSheetId="68">#REF!</definedName>
    <definedName name="L" localSheetId="40">#REF!</definedName>
    <definedName name="L" localSheetId="44">#REF!</definedName>
    <definedName name="L" localSheetId="39">#REF!</definedName>
    <definedName name="L">#REF!</definedName>
    <definedName name="mensual" localSheetId="47">#REF!</definedName>
    <definedName name="mensual" localSheetId="38">#REF!</definedName>
    <definedName name="mensual" localSheetId="46">#REF!</definedName>
    <definedName name="mensual" localSheetId="43">#REF!</definedName>
    <definedName name="mensual" localSheetId="48">#REF!</definedName>
    <definedName name="mensual" localSheetId="42">#REF!</definedName>
    <definedName name="mensual" localSheetId="69">#REF!</definedName>
    <definedName name="mensual" localSheetId="68">#REF!</definedName>
    <definedName name="mensual" localSheetId="40">#REF!</definedName>
    <definedName name="mensual" localSheetId="44">#REF!</definedName>
    <definedName name="mensual" localSheetId="39">#REF!</definedName>
    <definedName name="mensual">#REF!</definedName>
    <definedName name="MIRES" localSheetId="47">[5]INDIRECTA!#REF!</definedName>
    <definedName name="MIRES" localSheetId="38">[6]INDIRECTA!#REF!</definedName>
    <definedName name="MIRES" localSheetId="46">[6]INDIRECTA!#REF!</definedName>
    <definedName name="MIRES" localSheetId="43">[7]INDIRECTA!#REF!</definedName>
    <definedName name="MIRES" localSheetId="48">[6]INDIRECTA!#REF!</definedName>
    <definedName name="MIRES" localSheetId="42">[7]INDIRECTA!#REF!</definedName>
    <definedName name="MIRES" localSheetId="69">[6]INDIRECTA!#REF!</definedName>
    <definedName name="MIRES" localSheetId="68">[6]INDIRECTA!#REF!</definedName>
    <definedName name="MIRES" localSheetId="40">[6]INDIRECTA!#REF!</definedName>
    <definedName name="MIRES" localSheetId="44">[6]INDIRECTA!#REF!</definedName>
    <definedName name="MIRES" localSheetId="39">[6]INDIRECTA!#REF!</definedName>
    <definedName name="MIRES">[6]INDIRECTA!#REF!</definedName>
    <definedName name="NOMINA" localSheetId="10">#REF!</definedName>
    <definedName name="NOMINA" localSheetId="2">#REF!</definedName>
    <definedName name="NOMINA" localSheetId="12">#REF!</definedName>
    <definedName name="NOMINA" localSheetId="0">#REF!</definedName>
    <definedName name="NOMINA" localSheetId="1">#REF!</definedName>
    <definedName name="NOMINA" localSheetId="3">#REF!</definedName>
    <definedName name="NOMINA" localSheetId="7">#REF!</definedName>
    <definedName name="NOMINA" localSheetId="14">#REF!</definedName>
    <definedName name="NOMINA" localSheetId="11">#REF!</definedName>
    <definedName name="NOMINA" localSheetId="13">#REF!</definedName>
    <definedName name="NOMINA">#REF!</definedName>
    <definedName name="NUEVOOO" localSheetId="10">#REF!</definedName>
    <definedName name="NUEVOOO" localSheetId="11">#REF!</definedName>
    <definedName name="NUEVOOO" localSheetId="13">#REF!</definedName>
    <definedName name="NUEVOOO">#REF!</definedName>
    <definedName name="oax" localSheetId="47">#REF!</definedName>
    <definedName name="oax" localSheetId="38">#REF!</definedName>
    <definedName name="oax" localSheetId="46">#REF!</definedName>
    <definedName name="oax" localSheetId="43">#REF!</definedName>
    <definedName name="oax" localSheetId="48">#REF!</definedName>
    <definedName name="oax" localSheetId="42">#REF!</definedName>
    <definedName name="oax" localSheetId="69">#REF!</definedName>
    <definedName name="oax" localSheetId="68">#REF!</definedName>
    <definedName name="oax" localSheetId="40">#REF!</definedName>
    <definedName name="oax" localSheetId="44">#REF!</definedName>
    <definedName name="oax" localSheetId="39">#REF!</definedName>
    <definedName name="oax">#REF!</definedName>
    <definedName name="OLE_LINK2" localSheetId="23">'Inversió P por C A'!$A$1</definedName>
    <definedName name="qq" localSheetId="47">#REF!</definedName>
    <definedName name="qq" localSheetId="38">#REF!</definedName>
    <definedName name="qq" localSheetId="46">#REF!</definedName>
    <definedName name="qq" localSheetId="43">#REF!</definedName>
    <definedName name="qq" localSheetId="48">#REF!</definedName>
    <definedName name="qq" localSheetId="42">#REF!</definedName>
    <definedName name="qq" localSheetId="69">#REF!</definedName>
    <definedName name="qq" localSheetId="68">#REF!</definedName>
    <definedName name="qq" localSheetId="40">#REF!</definedName>
    <definedName name="qq" localSheetId="44">#REF!</definedName>
    <definedName name="qq" localSheetId="39">#REF!</definedName>
    <definedName name="qq">#REF!</definedName>
    <definedName name="RESP" localSheetId="47">#REF!</definedName>
    <definedName name="RESP" localSheetId="38">#REF!</definedName>
    <definedName name="RESP" localSheetId="46">#REF!</definedName>
    <definedName name="RESP" localSheetId="43">#REF!</definedName>
    <definedName name="RESP" localSheetId="48">#REF!</definedName>
    <definedName name="RESP" localSheetId="42">#REF!</definedName>
    <definedName name="RESP" localSheetId="69">#REF!</definedName>
    <definedName name="RESP" localSheetId="68">#REF!</definedName>
    <definedName name="RESP" localSheetId="40">#REF!</definedName>
    <definedName name="RESP" localSheetId="44">#REF!</definedName>
    <definedName name="RESP" localSheetId="39">#REF!</definedName>
    <definedName name="RESP">#REF!</definedName>
    <definedName name="RESP1" localSheetId="47">[1]CATALOGOS!$I$1:$I$2</definedName>
    <definedName name="RESP1">[2]CATALOGOS!$I$1:$I$2</definedName>
    <definedName name="rrr" localSheetId="47">[5]INDIRECTA!#REF!</definedName>
    <definedName name="rrr" localSheetId="38">[6]INDIRECTA!#REF!</definedName>
    <definedName name="rrr" localSheetId="46">[6]INDIRECTA!#REF!</definedName>
    <definedName name="rrr" localSheetId="43">[7]INDIRECTA!#REF!</definedName>
    <definedName name="rrr" localSheetId="48">[6]INDIRECTA!#REF!</definedName>
    <definedName name="rrr" localSheetId="42">[7]INDIRECTA!#REF!</definedName>
    <definedName name="rrr" localSheetId="69">[6]INDIRECTA!#REF!</definedName>
    <definedName name="rrr" localSheetId="68">[6]INDIRECTA!#REF!</definedName>
    <definedName name="rrr" localSheetId="40">[6]INDIRECTA!#REF!</definedName>
    <definedName name="rrr" localSheetId="44">[6]INDIRECTA!#REF!</definedName>
    <definedName name="rrr" localSheetId="39">[6]INDIRECTA!#REF!</definedName>
    <definedName name="rrr">[6]INDIRECTA!#REF!</definedName>
    <definedName name="SOBRETAA" localSheetId="47">[1]CATALOGOS!$E$1:$E$3</definedName>
    <definedName name="SOBRETAA">[2]CATALOGOS!$E$1:$E$3</definedName>
    <definedName name="sobretasa" localSheetId="47">#REF!</definedName>
    <definedName name="sobretasa" localSheetId="38">#REF!</definedName>
    <definedName name="sobretasa" localSheetId="46">#REF!</definedName>
    <definedName name="sobretasa" localSheetId="43">#REF!</definedName>
    <definedName name="sobretasa" localSheetId="48">#REF!</definedName>
    <definedName name="sobretasa" localSheetId="42">#REF!</definedName>
    <definedName name="sobretasa" localSheetId="69">#REF!</definedName>
    <definedName name="sobretasa" localSheetId="68">#REF!</definedName>
    <definedName name="sobretasa" localSheetId="40">#REF!</definedName>
    <definedName name="sobretasa" localSheetId="44">#REF!</definedName>
    <definedName name="sobretasa" localSheetId="39">#REF!</definedName>
    <definedName name="sobretasa">#REF!</definedName>
    <definedName name="sobretasas" localSheetId="47">[1]CATALOGOS!$E$1:$E$3</definedName>
    <definedName name="sobretasas">[2]CATALOGOS!$E$1:$E$3</definedName>
    <definedName name="sss" localSheetId="47">[5]INDIRECTA!#REF!</definedName>
    <definedName name="sss" localSheetId="38">[6]INDIRECTA!#REF!</definedName>
    <definedName name="sss" localSheetId="46">[6]INDIRECTA!#REF!</definedName>
    <definedName name="sss" localSheetId="43">[7]INDIRECTA!#REF!</definedName>
    <definedName name="sss" localSheetId="48">[6]INDIRECTA!#REF!</definedName>
    <definedName name="sss" localSheetId="42">[7]INDIRECTA!#REF!</definedName>
    <definedName name="sss" localSheetId="69">[6]INDIRECTA!#REF!</definedName>
    <definedName name="sss" localSheetId="68">[6]INDIRECTA!#REF!</definedName>
    <definedName name="sss" localSheetId="40">[6]INDIRECTA!#REF!</definedName>
    <definedName name="sss" localSheetId="44">[6]INDIRECTA!#REF!</definedName>
    <definedName name="sss" localSheetId="39">[6]INDIRECTA!#REF!</definedName>
    <definedName name="sss">[6]INDIRECTA!#REF!</definedName>
    <definedName name="tasas" localSheetId="47">#REF!</definedName>
    <definedName name="tasas" localSheetId="38">#REF!</definedName>
    <definedName name="tasas" localSheetId="46">#REF!</definedName>
    <definedName name="tasas" localSheetId="43">#REF!</definedName>
    <definedName name="tasas" localSheetId="48">#REF!</definedName>
    <definedName name="tasas" localSheetId="42">#REF!</definedName>
    <definedName name="tasas" localSheetId="69">#REF!</definedName>
    <definedName name="tasas" localSheetId="68">#REF!</definedName>
    <definedName name="tasas" localSheetId="40">#REF!</definedName>
    <definedName name="tasas" localSheetId="44">#REF!</definedName>
    <definedName name="tasas" localSheetId="39">#REF!</definedName>
    <definedName name="tasas">#REF!</definedName>
    <definedName name="_xlnm.Print_Titles" localSheetId="10">'CONVENIOS A ENE- DIC  2022 (2)'!$1:$5</definedName>
    <definedName name="_xlnm.Print_Titles" localSheetId="79">'GUÍA DE CUMPLIMIENTO (2)'!$7:$9</definedName>
    <definedName name="_xlnm.Print_Titles" localSheetId="71">INGRESOS!$1:$11</definedName>
    <definedName name="_xlnm.Print_Titles" localSheetId="4">'Otrros Ingresos de G'!$5:$12</definedName>
    <definedName name="_xlnm.Print_Titles" localSheetId="35">'Part Federal a Municipios'!$1:$3</definedName>
    <definedName name="_xlnm.Print_Titles" localSheetId="11">'SUBSIDIOS A ENE- DIC  2022'!$1:$5</definedName>
    <definedName name="_xlnm.Print_Titles" localSheetId="13">'Transferencias Asignaciones Sub'!$1:$5</definedName>
    <definedName name="ttf" localSheetId="47">[14]CATALOGOS!$E$1:$E$3</definedName>
    <definedName name="ttf">[15]CATALOGOS!$E$1:$E$3</definedName>
    <definedName name="VER" localSheetId="47">#REF!</definedName>
    <definedName name="VER" localSheetId="38">#REF!</definedName>
    <definedName name="VER" localSheetId="46">#REF!</definedName>
    <definedName name="VER" localSheetId="43">#REF!</definedName>
    <definedName name="VER" localSheetId="48">#REF!</definedName>
    <definedName name="VER" localSheetId="42">#REF!</definedName>
    <definedName name="VER" localSheetId="69">#REF!</definedName>
    <definedName name="VER" localSheetId="68">#REF!</definedName>
    <definedName name="VER" localSheetId="40">#REF!</definedName>
    <definedName name="VER" localSheetId="44">#REF!</definedName>
    <definedName name="VER" localSheetId="39">#REF!</definedName>
    <definedName name="VER">#REF!</definedName>
    <definedName name="W" localSheetId="47">[16]CATALOGOS!$E$1:$E$3</definedName>
    <definedName name="W">[17]CATALOGOS!$E$1:$E$3</definedName>
    <definedName name="X" localSheetId="47">[16]CATALOGOS!$G$1:$G$6</definedName>
    <definedName name="X">[17]CATALOGOS!$G$1:$G$6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0" i="119" l="1"/>
  <c r="F39" i="119"/>
  <c r="F38" i="119"/>
  <c r="F37" i="119"/>
  <c r="F36" i="119"/>
  <c r="F35" i="119"/>
  <c r="F34" i="119"/>
  <c r="F33" i="119"/>
  <c r="F32" i="119"/>
  <c r="F31" i="119"/>
  <c r="F30" i="119"/>
  <c r="E29" i="119"/>
  <c r="D29" i="119"/>
  <c r="C29" i="119"/>
  <c r="F29" i="119" s="1"/>
  <c r="F27" i="119"/>
  <c r="F26" i="119"/>
  <c r="F25" i="119"/>
  <c r="F24" i="119"/>
  <c r="F23" i="119"/>
  <c r="F22" i="119"/>
  <c r="F21" i="119"/>
  <c r="E20" i="119"/>
  <c r="D20" i="119"/>
  <c r="C20" i="119"/>
  <c r="F20" i="119" s="1"/>
  <c r="F18" i="119"/>
  <c r="F17" i="119"/>
  <c r="F16" i="119"/>
  <c r="F15" i="119"/>
  <c r="F14" i="119"/>
  <c r="F13" i="119"/>
  <c r="F12" i="119"/>
  <c r="F11" i="119"/>
  <c r="F10" i="119"/>
  <c r="F9" i="119"/>
  <c r="E8" i="119"/>
  <c r="D8" i="119"/>
  <c r="C8" i="119"/>
  <c r="F8" i="119" s="1"/>
  <c r="F6" i="119" s="1"/>
  <c r="E6" i="119"/>
  <c r="D6" i="119"/>
  <c r="C6" i="119"/>
  <c r="H21" i="118" l="1"/>
  <c r="H20" i="118"/>
  <c r="H19" i="118"/>
  <c r="H18" i="118"/>
  <c r="H17" i="118"/>
  <c r="H16" i="118"/>
  <c r="H15" i="118"/>
  <c r="H14" i="118"/>
  <c r="H13" i="118"/>
  <c r="H12" i="118"/>
  <c r="H10" i="118" s="1"/>
  <c r="G10" i="118"/>
  <c r="F10" i="118"/>
  <c r="E10" i="118"/>
  <c r="P19" i="117"/>
  <c r="O19" i="117"/>
  <c r="N19" i="117"/>
  <c r="M19" i="117"/>
  <c r="L19" i="117"/>
  <c r="K17" i="117"/>
  <c r="K16" i="117" s="1"/>
  <c r="K15" i="117" s="1"/>
  <c r="I16" i="117"/>
  <c r="I15" i="117" s="1"/>
  <c r="I7" i="117" s="1"/>
  <c r="H16" i="117"/>
  <c r="G16" i="117"/>
  <c r="G15" i="117" s="1"/>
  <c r="G7" i="117" s="1"/>
  <c r="F16" i="117"/>
  <c r="H15" i="117"/>
  <c r="F15" i="117"/>
  <c r="K14" i="117"/>
  <c r="K13" i="117"/>
  <c r="K12" i="117" s="1"/>
  <c r="J12" i="117"/>
  <c r="I12" i="117"/>
  <c r="H12" i="117"/>
  <c r="G12" i="117"/>
  <c r="F12" i="117"/>
  <c r="Q11" i="117"/>
  <c r="Q19" i="117" s="1"/>
  <c r="K11" i="117"/>
  <c r="K10" i="117" s="1"/>
  <c r="H10" i="117"/>
  <c r="G10" i="117"/>
  <c r="F10" i="117"/>
  <c r="J9" i="117"/>
  <c r="J7" i="117" s="1"/>
  <c r="I9" i="117"/>
  <c r="H9" i="117"/>
  <c r="G9" i="117"/>
  <c r="F9" i="117"/>
  <c r="H7" i="117"/>
  <c r="F7" i="117"/>
  <c r="P26" i="116"/>
  <c r="M26" i="116"/>
  <c r="P17" i="116"/>
  <c r="M17" i="116"/>
  <c r="J17" i="116"/>
  <c r="E17" i="116"/>
  <c r="P11" i="116"/>
  <c r="P27" i="116" s="1"/>
  <c r="M11" i="116"/>
  <c r="M27" i="116" s="1"/>
  <c r="J11" i="116"/>
  <c r="J27" i="116" s="1"/>
  <c r="E11" i="116"/>
  <c r="E27" i="116" s="1"/>
  <c r="F10" i="113"/>
  <c r="I10" i="113" s="1"/>
  <c r="E10" i="113"/>
  <c r="H10" i="113" s="1"/>
  <c r="F8" i="113"/>
  <c r="I8" i="113" s="1"/>
  <c r="E8" i="113"/>
  <c r="H7" i="111"/>
  <c r="G7" i="111"/>
  <c r="I7" i="111" s="1"/>
  <c r="F7" i="111"/>
  <c r="O20" i="109"/>
  <c r="K20" i="109"/>
  <c r="O9" i="109"/>
  <c r="O25" i="109" s="1"/>
  <c r="K9" i="109"/>
  <c r="K25" i="109" s="1"/>
  <c r="K7" i="109"/>
  <c r="K9" i="117" l="1"/>
  <c r="K7" i="117" s="1"/>
  <c r="Q20" i="117"/>
  <c r="H8" i="113"/>
  <c r="Q8" i="109"/>
  <c r="Q7" i="109" s="1"/>
  <c r="M23" i="109"/>
  <c r="M22" i="109"/>
  <c r="M20" i="109" s="1"/>
  <c r="M18" i="109"/>
  <c r="M17" i="109"/>
  <c r="M16" i="109"/>
  <c r="M15" i="109"/>
  <c r="M14" i="109"/>
  <c r="M13" i="109"/>
  <c r="M12" i="109"/>
  <c r="M11" i="109"/>
  <c r="M9" i="109" s="1"/>
  <c r="M8" i="109"/>
  <c r="M7" i="109" s="1"/>
  <c r="Q23" i="109"/>
  <c r="Q22" i="109"/>
  <c r="Q18" i="109"/>
  <c r="Q17" i="109"/>
  <c r="Q16" i="109"/>
  <c r="Q15" i="109"/>
  <c r="Q14" i="109"/>
  <c r="Q13" i="109"/>
  <c r="Q12" i="109"/>
  <c r="Q11" i="109"/>
  <c r="C55" i="108"/>
  <c r="B55" i="108"/>
  <c r="C54" i="108"/>
  <c r="B54" i="108"/>
  <c r="C53" i="108"/>
  <c r="B53" i="108"/>
  <c r="C52" i="108"/>
  <c r="B52" i="108"/>
  <c r="C51" i="108"/>
  <c r="B51" i="108"/>
  <c r="C50" i="108"/>
  <c r="B50" i="108"/>
  <c r="C49" i="108"/>
  <c r="B49" i="108"/>
  <c r="C48" i="108"/>
  <c r="B48" i="108"/>
  <c r="C47" i="108"/>
  <c r="B47" i="108"/>
  <c r="C45" i="108"/>
  <c r="B45" i="108"/>
  <c r="C35" i="108"/>
  <c r="C33" i="108"/>
  <c r="C31" i="108"/>
  <c r="C29" i="108"/>
  <c r="B26" i="108"/>
  <c r="C34" i="108" s="1"/>
  <c r="T18" i="108"/>
  <c r="T17" i="108"/>
  <c r="T16" i="108"/>
  <c r="T15" i="108"/>
  <c r="T14" i="108"/>
  <c r="T13" i="108"/>
  <c r="T12" i="108"/>
  <c r="T11" i="108"/>
  <c r="G56" i="107"/>
  <c r="F56" i="107"/>
  <c r="E56" i="107"/>
  <c r="E54" i="107"/>
  <c r="G53" i="107"/>
  <c r="F53" i="107"/>
  <c r="E53" i="107"/>
  <c r="D52" i="107"/>
  <c r="F52" i="107" s="1"/>
  <c r="C52" i="107"/>
  <c r="B52" i="107"/>
  <c r="D50" i="107"/>
  <c r="E50" i="107" s="1"/>
  <c r="C50" i="107"/>
  <c r="B50" i="107"/>
  <c r="D49" i="107"/>
  <c r="E49" i="107" s="1"/>
  <c r="C49" i="107"/>
  <c r="B49" i="107"/>
  <c r="D48" i="107"/>
  <c r="E48" i="107" s="1"/>
  <c r="C48" i="107"/>
  <c r="B48" i="107"/>
  <c r="D47" i="107"/>
  <c r="G47" i="107" s="1"/>
  <c r="C47" i="107"/>
  <c r="B47" i="107"/>
  <c r="D46" i="107"/>
  <c r="G46" i="107" s="1"/>
  <c r="C46" i="107"/>
  <c r="B46" i="107"/>
  <c r="D45" i="107"/>
  <c r="C45" i="107"/>
  <c r="E45" i="107" s="1"/>
  <c r="B45" i="107"/>
  <c r="G44" i="107"/>
  <c r="D44" i="107"/>
  <c r="F44" i="107" s="1"/>
  <c r="C44" i="107"/>
  <c r="E44" i="107" s="1"/>
  <c r="B44" i="107"/>
  <c r="G43" i="107"/>
  <c r="D43" i="107"/>
  <c r="F43" i="107" s="1"/>
  <c r="C43" i="107"/>
  <c r="E43" i="107" s="1"/>
  <c r="B43" i="107"/>
  <c r="G42" i="107"/>
  <c r="D42" i="107"/>
  <c r="F42" i="107" s="1"/>
  <c r="C42" i="107"/>
  <c r="E42" i="107" s="1"/>
  <c r="B42" i="107"/>
  <c r="G41" i="107"/>
  <c r="D41" i="107"/>
  <c r="F41" i="107" s="1"/>
  <c r="C41" i="107"/>
  <c r="E41" i="107" s="1"/>
  <c r="B41" i="107"/>
  <c r="G40" i="107"/>
  <c r="E40" i="107"/>
  <c r="G39" i="107"/>
  <c r="D39" i="107"/>
  <c r="F39" i="107" s="1"/>
  <c r="C39" i="107"/>
  <c r="E39" i="107" s="1"/>
  <c r="B39" i="107"/>
  <c r="G38" i="107"/>
  <c r="D38" i="107"/>
  <c r="F38" i="107" s="1"/>
  <c r="C38" i="107"/>
  <c r="E38" i="107" s="1"/>
  <c r="B38" i="107"/>
  <c r="G37" i="107"/>
  <c r="D37" i="107"/>
  <c r="F37" i="107" s="1"/>
  <c r="C37" i="107"/>
  <c r="E37" i="107" s="1"/>
  <c r="B37" i="107"/>
  <c r="G36" i="107"/>
  <c r="D36" i="107"/>
  <c r="F36" i="107" s="1"/>
  <c r="C36" i="107"/>
  <c r="E36" i="107" s="1"/>
  <c r="B36" i="107"/>
  <c r="G35" i="107"/>
  <c r="D35" i="107"/>
  <c r="F35" i="107" s="1"/>
  <c r="C35" i="107"/>
  <c r="E35" i="107" s="1"/>
  <c r="B35" i="107"/>
  <c r="D33" i="107"/>
  <c r="F33" i="107" s="1"/>
  <c r="C33" i="107"/>
  <c r="E33" i="107" s="1"/>
  <c r="B33" i="107"/>
  <c r="G33" i="107" s="1"/>
  <c r="G30" i="107"/>
  <c r="F30" i="107"/>
  <c r="E30" i="107"/>
  <c r="D28" i="107"/>
  <c r="F28" i="107" s="1"/>
  <c r="C28" i="107"/>
  <c r="B28" i="107"/>
  <c r="D27" i="107"/>
  <c r="F27" i="107" s="1"/>
  <c r="C27" i="107"/>
  <c r="B27" i="107"/>
  <c r="D26" i="107"/>
  <c r="F26" i="107" s="1"/>
  <c r="C26" i="107"/>
  <c r="B26" i="107"/>
  <c r="D25" i="107"/>
  <c r="F25" i="107" s="1"/>
  <c r="C25" i="107"/>
  <c r="B25" i="107"/>
  <c r="D24" i="107"/>
  <c r="F24" i="107" s="1"/>
  <c r="C24" i="107"/>
  <c r="B24" i="107"/>
  <c r="D23" i="107"/>
  <c r="F23" i="107" s="1"/>
  <c r="C23" i="107"/>
  <c r="B23" i="107"/>
  <c r="D22" i="107"/>
  <c r="F22" i="107" s="1"/>
  <c r="C22" i="107"/>
  <c r="B22" i="107"/>
  <c r="D21" i="107"/>
  <c r="F21" i="107" s="1"/>
  <c r="C21" i="107"/>
  <c r="B21" i="107"/>
  <c r="D20" i="107"/>
  <c r="F20" i="107" s="1"/>
  <c r="C20" i="107"/>
  <c r="E20" i="107" s="1"/>
  <c r="B20" i="107"/>
  <c r="G19" i="107"/>
  <c r="D19" i="107"/>
  <c r="F19" i="107" s="1"/>
  <c r="C19" i="107"/>
  <c r="E19" i="107" s="1"/>
  <c r="B19" i="107"/>
  <c r="D18" i="107"/>
  <c r="F18" i="107" s="1"/>
  <c r="C18" i="107"/>
  <c r="B18" i="107"/>
  <c r="D16" i="107"/>
  <c r="F16" i="107" s="1"/>
  <c r="C16" i="107"/>
  <c r="B16" i="107"/>
  <c r="D15" i="107"/>
  <c r="F15" i="107" s="1"/>
  <c r="C15" i="107"/>
  <c r="B15" i="107"/>
  <c r="D14" i="107"/>
  <c r="F14" i="107" s="1"/>
  <c r="C14" i="107"/>
  <c r="B14" i="107"/>
  <c r="D13" i="107"/>
  <c r="F13" i="107" s="1"/>
  <c r="C13" i="107"/>
  <c r="B13" i="107"/>
  <c r="D12" i="107"/>
  <c r="F12" i="107" s="1"/>
  <c r="C12" i="107"/>
  <c r="B12" i="107"/>
  <c r="D11" i="107"/>
  <c r="F11" i="107" s="1"/>
  <c r="C11" i="107"/>
  <c r="B11" i="107"/>
  <c r="D10" i="107"/>
  <c r="F10" i="107" s="1"/>
  <c r="C10" i="107"/>
  <c r="B10" i="107"/>
  <c r="D8" i="107"/>
  <c r="G8" i="107" s="1"/>
  <c r="C8" i="107"/>
  <c r="B8" i="107"/>
  <c r="G16" i="106"/>
  <c r="E16" i="106"/>
  <c r="D16" i="106"/>
  <c r="F16" i="106" s="1"/>
  <c r="G14" i="106"/>
  <c r="E14" i="106"/>
  <c r="D14" i="106"/>
  <c r="F14" i="106" s="1"/>
  <c r="G12" i="106"/>
  <c r="E12" i="106"/>
  <c r="D12" i="106"/>
  <c r="F12" i="106" s="1"/>
  <c r="E10" i="106"/>
  <c r="D8" i="106"/>
  <c r="G8" i="106" s="1"/>
  <c r="C8" i="106"/>
  <c r="B8" i="106"/>
  <c r="G39" i="105"/>
  <c r="E39" i="105"/>
  <c r="D37" i="105"/>
  <c r="G37" i="105" s="1"/>
  <c r="C37" i="105"/>
  <c r="C11" i="105" s="1"/>
  <c r="B37" i="105"/>
  <c r="G34" i="105"/>
  <c r="D34" i="105"/>
  <c r="F34" i="105" s="1"/>
  <c r="C34" i="105"/>
  <c r="E34" i="105" s="1"/>
  <c r="B34" i="105"/>
  <c r="G32" i="105"/>
  <c r="D32" i="105"/>
  <c r="F32" i="105" s="1"/>
  <c r="C32" i="105"/>
  <c r="E32" i="105" s="1"/>
  <c r="B32" i="105"/>
  <c r="G30" i="105"/>
  <c r="D30" i="105"/>
  <c r="F30" i="105" s="1"/>
  <c r="C30" i="105"/>
  <c r="E30" i="105" s="1"/>
  <c r="B30" i="105"/>
  <c r="G28" i="105"/>
  <c r="D28" i="105"/>
  <c r="F28" i="105" s="1"/>
  <c r="C28" i="105"/>
  <c r="E28" i="105" s="1"/>
  <c r="B28" i="105"/>
  <c r="G26" i="105"/>
  <c r="D26" i="105"/>
  <c r="F26" i="105" s="1"/>
  <c r="C26" i="105"/>
  <c r="E26" i="105" s="1"/>
  <c r="B26" i="105"/>
  <c r="G24" i="105"/>
  <c r="D24" i="105"/>
  <c r="F24" i="105" s="1"/>
  <c r="C24" i="105"/>
  <c r="E24" i="105" s="1"/>
  <c r="B24" i="105"/>
  <c r="G22" i="105"/>
  <c r="D22" i="105"/>
  <c r="F22" i="105" s="1"/>
  <c r="C22" i="105"/>
  <c r="E22" i="105" s="1"/>
  <c r="B22" i="105"/>
  <c r="G20" i="105"/>
  <c r="D20" i="105"/>
  <c r="F20" i="105" s="1"/>
  <c r="C20" i="105"/>
  <c r="E20" i="105" s="1"/>
  <c r="B20" i="105"/>
  <c r="G18" i="105"/>
  <c r="D18" i="105"/>
  <c r="F18" i="105" s="1"/>
  <c r="C18" i="105"/>
  <c r="E18" i="105" s="1"/>
  <c r="B18" i="105"/>
  <c r="K17" i="105"/>
  <c r="D17" i="105"/>
  <c r="G17" i="105" s="1"/>
  <c r="C17" i="105"/>
  <c r="B17" i="105"/>
  <c r="D16" i="105"/>
  <c r="G16" i="105" s="1"/>
  <c r="C16" i="105"/>
  <c r="B16" i="105"/>
  <c r="B13" i="105" s="1"/>
  <c r="B11" i="105" s="1"/>
  <c r="D15" i="105"/>
  <c r="E15" i="105" s="1"/>
  <c r="C15" i="105"/>
  <c r="G14" i="105"/>
  <c r="D14" i="105"/>
  <c r="F14" i="105" s="1"/>
  <c r="C14" i="105"/>
  <c r="E14" i="105" s="1"/>
  <c r="B14" i="105"/>
  <c r="C13" i="105"/>
  <c r="Q9" i="109" l="1"/>
  <c r="Q20" i="109"/>
  <c r="C28" i="108"/>
  <c r="C30" i="108"/>
  <c r="C32" i="108"/>
  <c r="F8" i="107"/>
  <c r="H8" i="107"/>
  <c r="G10" i="107"/>
  <c r="E11" i="107"/>
  <c r="G11" i="107"/>
  <c r="E12" i="107"/>
  <c r="G12" i="107"/>
  <c r="E13" i="107"/>
  <c r="G13" i="107"/>
  <c r="E14" i="107"/>
  <c r="G14" i="107"/>
  <c r="E15" i="107"/>
  <c r="G15" i="107"/>
  <c r="E16" i="107"/>
  <c r="G16" i="107"/>
  <c r="G18" i="107"/>
  <c r="G20" i="107"/>
  <c r="G21" i="107"/>
  <c r="E22" i="107"/>
  <c r="G22" i="107"/>
  <c r="E23" i="107"/>
  <c r="G23" i="107"/>
  <c r="E24" i="107"/>
  <c r="G24" i="107"/>
  <c r="E25" i="107"/>
  <c r="G25" i="107"/>
  <c r="E26" i="107"/>
  <c r="G26" i="107"/>
  <c r="E27" i="107"/>
  <c r="G27" i="107"/>
  <c r="E28" i="107"/>
  <c r="G28" i="107"/>
  <c r="F46" i="107"/>
  <c r="F47" i="107"/>
  <c r="G48" i="107"/>
  <c r="E52" i="107"/>
  <c r="G52" i="107"/>
  <c r="E8" i="107"/>
  <c r="E46" i="107"/>
  <c r="E47" i="107"/>
  <c r="F8" i="106"/>
  <c r="E8" i="106"/>
  <c r="E37" i="105"/>
  <c r="F16" i="105"/>
  <c r="F17" i="105"/>
  <c r="D13" i="105"/>
  <c r="E16" i="105"/>
  <c r="E17" i="105"/>
  <c r="C26" i="108" l="1"/>
  <c r="E10" i="107"/>
  <c r="E21" i="107"/>
  <c r="E18" i="107" s="1"/>
  <c r="F13" i="105"/>
  <c r="D11" i="105"/>
  <c r="G13" i="105"/>
  <c r="E13" i="105"/>
  <c r="F11" i="105" l="1"/>
  <c r="G11" i="105"/>
  <c r="E11" i="105"/>
  <c r="G30" i="104" l="1"/>
  <c r="F30" i="104"/>
  <c r="E30" i="104"/>
  <c r="D30" i="104"/>
  <c r="C30" i="104"/>
  <c r="B30" i="104"/>
  <c r="G22" i="104"/>
  <c r="F22" i="104"/>
  <c r="E22" i="104"/>
  <c r="D22" i="104"/>
  <c r="C22" i="104"/>
  <c r="B22" i="104"/>
  <c r="G8" i="104"/>
  <c r="G33" i="104" s="1"/>
  <c r="F8" i="104"/>
  <c r="F33" i="104" s="1"/>
  <c r="E8" i="104"/>
  <c r="E33" i="104" s="1"/>
  <c r="D8" i="104"/>
  <c r="D33" i="104" s="1"/>
  <c r="C8" i="104"/>
  <c r="C33" i="104" s="1"/>
  <c r="B8" i="104"/>
  <c r="B33" i="104" s="1"/>
  <c r="J15" i="103" l="1"/>
  <c r="J14" i="103"/>
  <c r="J13" i="103"/>
  <c r="H31" i="101" l="1"/>
  <c r="H20" i="101"/>
  <c r="G20" i="101"/>
  <c r="F20" i="101"/>
  <c r="E20" i="101"/>
  <c r="D20" i="101"/>
  <c r="C20" i="101"/>
  <c r="H9" i="101"/>
  <c r="G9" i="101"/>
  <c r="F9" i="101"/>
  <c r="E9" i="101"/>
  <c r="D9" i="101"/>
  <c r="C9" i="101"/>
  <c r="H31" i="100"/>
  <c r="F31" i="100"/>
  <c r="D31" i="100"/>
  <c r="G20" i="100"/>
  <c r="F20" i="100"/>
  <c r="E20" i="100"/>
  <c r="D20" i="100"/>
  <c r="C20" i="100"/>
  <c r="H9" i="100"/>
  <c r="G9" i="100"/>
  <c r="G31" i="100" s="1"/>
  <c r="F9" i="100"/>
  <c r="E9" i="100"/>
  <c r="E31" i="100" s="1"/>
  <c r="D9" i="100"/>
  <c r="C9" i="100"/>
  <c r="C31" i="100" s="1"/>
  <c r="F88" i="93" l="1"/>
  <c r="G88" i="93" s="1"/>
  <c r="G87" i="93" s="1"/>
  <c r="D88" i="93"/>
  <c r="E87" i="93"/>
  <c r="D87" i="93"/>
  <c r="C87" i="93"/>
  <c r="B87" i="93"/>
  <c r="G83" i="93"/>
  <c r="F83" i="93"/>
  <c r="D83" i="93"/>
  <c r="F82" i="93"/>
  <c r="G82" i="93" s="1"/>
  <c r="E82" i="93"/>
  <c r="D82" i="93"/>
  <c r="B82" i="93"/>
  <c r="G81" i="93"/>
  <c r="F81" i="93"/>
  <c r="D81" i="93"/>
  <c r="F80" i="93"/>
  <c r="G80" i="93" s="1"/>
  <c r="D80" i="93"/>
  <c r="G79" i="93"/>
  <c r="F79" i="93"/>
  <c r="D79" i="93"/>
  <c r="D77" i="93" s="1"/>
  <c r="F78" i="93"/>
  <c r="G78" i="93" s="1"/>
  <c r="D78" i="93"/>
  <c r="E77" i="93"/>
  <c r="C77" i="93"/>
  <c r="B77" i="93"/>
  <c r="G76" i="93"/>
  <c r="F76" i="93"/>
  <c r="D76" i="93"/>
  <c r="F75" i="93"/>
  <c r="G75" i="93" s="1"/>
  <c r="D75" i="93"/>
  <c r="G74" i="93"/>
  <c r="D74" i="93"/>
  <c r="G73" i="93"/>
  <c r="D73" i="93"/>
  <c r="G72" i="93"/>
  <c r="D72" i="93"/>
  <c r="G71" i="93"/>
  <c r="D71" i="93"/>
  <c r="E70" i="93"/>
  <c r="D70" i="93"/>
  <c r="C70" i="93"/>
  <c r="B70" i="93"/>
  <c r="G68" i="93"/>
  <c r="F68" i="93"/>
  <c r="D68" i="93"/>
  <c r="F66" i="93"/>
  <c r="G66" i="93" s="1"/>
  <c r="D66" i="93"/>
  <c r="F65" i="93"/>
  <c r="F64" i="93"/>
  <c r="G64" i="93" s="1"/>
  <c r="D64" i="93"/>
  <c r="G62" i="93"/>
  <c r="F62" i="93"/>
  <c r="D62" i="93"/>
  <c r="F60" i="93"/>
  <c r="G60" i="93" s="1"/>
  <c r="D60" i="93"/>
  <c r="G58" i="93"/>
  <c r="F58" i="93"/>
  <c r="D58" i="93"/>
  <c r="D57" i="93"/>
  <c r="G56" i="93"/>
  <c r="F56" i="93"/>
  <c r="D56" i="93"/>
  <c r="F54" i="93"/>
  <c r="G54" i="93" s="1"/>
  <c r="D54" i="93"/>
  <c r="E52" i="93"/>
  <c r="E85" i="93" s="1"/>
  <c r="C52" i="93"/>
  <c r="C85" i="93" s="1"/>
  <c r="B52" i="93"/>
  <c r="B85" i="93" s="1"/>
  <c r="D85" i="93" s="1"/>
  <c r="G45" i="93"/>
  <c r="D45" i="93"/>
  <c r="G44" i="93"/>
  <c r="D44" i="93"/>
  <c r="F43" i="93"/>
  <c r="G43" i="93" s="1"/>
  <c r="D43" i="93"/>
  <c r="G42" i="93"/>
  <c r="D42" i="93"/>
  <c r="G41" i="93"/>
  <c r="F41" i="93"/>
  <c r="D41" i="93"/>
  <c r="F40" i="93"/>
  <c r="G40" i="93" s="1"/>
  <c r="D40" i="93"/>
  <c r="G39" i="93"/>
  <c r="F39" i="93"/>
  <c r="D39" i="93"/>
  <c r="F38" i="93"/>
  <c r="G38" i="93" s="1"/>
  <c r="D38" i="93"/>
  <c r="G37" i="93"/>
  <c r="F37" i="93"/>
  <c r="D37" i="93"/>
  <c r="F36" i="93"/>
  <c r="G36" i="93" s="1"/>
  <c r="G33" i="93" s="1"/>
  <c r="D36" i="93"/>
  <c r="G35" i="93"/>
  <c r="F35" i="93"/>
  <c r="D35" i="93"/>
  <c r="D33" i="93" s="1"/>
  <c r="G34" i="93"/>
  <c r="E33" i="93"/>
  <c r="C33" i="93"/>
  <c r="B33" i="93"/>
  <c r="G32" i="93"/>
  <c r="F32" i="93"/>
  <c r="D32" i="93"/>
  <c r="F31" i="93"/>
  <c r="G31" i="93" s="1"/>
  <c r="D31" i="93"/>
  <c r="G30" i="93"/>
  <c r="F30" i="93"/>
  <c r="D30" i="93"/>
  <c r="F29" i="93"/>
  <c r="G29" i="93" s="1"/>
  <c r="D29" i="93"/>
  <c r="G28" i="93"/>
  <c r="F28" i="93"/>
  <c r="D28" i="93"/>
  <c r="F27" i="93"/>
  <c r="G27" i="93" s="1"/>
  <c r="D27" i="93"/>
  <c r="G26" i="93"/>
  <c r="F26" i="93"/>
  <c r="D26" i="93"/>
  <c r="F25" i="93"/>
  <c r="G25" i="93" s="1"/>
  <c r="D25" i="93"/>
  <c r="G24" i="93"/>
  <c r="F24" i="93"/>
  <c r="D24" i="93"/>
  <c r="F23" i="93"/>
  <c r="G23" i="93" s="1"/>
  <c r="D23" i="93"/>
  <c r="G22" i="93"/>
  <c r="G20" i="93" s="1"/>
  <c r="F22" i="93"/>
  <c r="D22" i="93"/>
  <c r="F20" i="93"/>
  <c r="E20" i="93"/>
  <c r="E47" i="93" s="1"/>
  <c r="E91" i="93" s="1"/>
  <c r="D20" i="93"/>
  <c r="C20" i="93"/>
  <c r="C47" i="93" s="1"/>
  <c r="C91" i="93" s="1"/>
  <c r="B20" i="93"/>
  <c r="B47" i="93" s="1"/>
  <c r="F19" i="93"/>
  <c r="G19" i="93" s="1"/>
  <c r="D19" i="93"/>
  <c r="G18" i="93"/>
  <c r="F18" i="93"/>
  <c r="D18" i="93"/>
  <c r="F17" i="93"/>
  <c r="G17" i="93" s="1"/>
  <c r="D17" i="93"/>
  <c r="G16" i="93"/>
  <c r="F16" i="93"/>
  <c r="D16" i="93"/>
  <c r="F15" i="93"/>
  <c r="G15" i="93" s="1"/>
  <c r="D15" i="93"/>
  <c r="G14" i="93"/>
  <c r="F14" i="93"/>
  <c r="D14" i="93"/>
  <c r="F13" i="93"/>
  <c r="G13" i="93" s="1"/>
  <c r="D13" i="93"/>
  <c r="G47" i="93" l="1"/>
  <c r="G49" i="93" s="1"/>
  <c r="B91" i="93"/>
  <c r="D91" i="93" s="1"/>
  <c r="D47" i="93"/>
  <c r="F47" i="93"/>
  <c r="F33" i="93"/>
  <c r="D52" i="93"/>
  <c r="F52" i="93"/>
  <c r="F70" i="93"/>
  <c r="G70" i="93" s="1"/>
  <c r="F77" i="93"/>
  <c r="G77" i="93" s="1"/>
  <c r="F87" i="93"/>
  <c r="F85" i="93" l="1"/>
  <c r="G85" i="93" s="1"/>
  <c r="G52" i="93"/>
  <c r="F91" i="93" l="1"/>
  <c r="G91" i="93" s="1"/>
  <c r="D72" i="92" l="1"/>
  <c r="C72" i="92"/>
  <c r="B72" i="92"/>
  <c r="D70" i="92"/>
  <c r="C70" i="92"/>
  <c r="B70" i="92"/>
  <c r="D69" i="92"/>
  <c r="D68" i="92" s="1"/>
  <c r="C69" i="92"/>
  <c r="B69" i="92"/>
  <c r="B68" i="92" s="1"/>
  <c r="C68" i="92"/>
  <c r="C76" i="92" s="1"/>
  <c r="C77" i="92" s="1"/>
  <c r="D67" i="92"/>
  <c r="D76" i="92" s="1"/>
  <c r="D77" i="92" s="1"/>
  <c r="C67" i="92"/>
  <c r="B67" i="92"/>
  <c r="B76" i="92" s="1"/>
  <c r="B77" i="92" s="1"/>
  <c r="D59" i="92"/>
  <c r="C59" i="92"/>
  <c r="D57" i="92"/>
  <c r="C57" i="92"/>
  <c r="B57" i="92"/>
  <c r="D55" i="92"/>
  <c r="C55" i="92"/>
  <c r="B55" i="92"/>
  <c r="D54" i="92"/>
  <c r="C54" i="92"/>
  <c r="C53" i="92" s="1"/>
  <c r="B54" i="92"/>
  <c r="D53" i="92"/>
  <c r="D61" i="92" s="1"/>
  <c r="D62" i="92" s="1"/>
  <c r="B53" i="92"/>
  <c r="B61" i="92" s="1"/>
  <c r="B62" i="92" s="1"/>
  <c r="D52" i="92"/>
  <c r="C52" i="92"/>
  <c r="C61" i="92" s="1"/>
  <c r="C62" i="92" s="1"/>
  <c r="B52" i="92"/>
  <c r="D43" i="92"/>
  <c r="C43" i="92"/>
  <c r="B43" i="92"/>
  <c r="D40" i="92"/>
  <c r="D46" i="92" s="1"/>
  <c r="C40" i="92"/>
  <c r="C46" i="92" s="1"/>
  <c r="B40" i="92"/>
  <c r="B46" i="92" s="1"/>
  <c r="D33" i="92"/>
  <c r="C33" i="92"/>
  <c r="B33" i="92"/>
  <c r="D20" i="92"/>
  <c r="C20" i="92"/>
  <c r="B20" i="92"/>
  <c r="D19" i="92"/>
  <c r="C19" i="92"/>
  <c r="D16" i="92"/>
  <c r="D26" i="92" s="1"/>
  <c r="D28" i="92" s="1"/>
  <c r="D30" i="92" s="1"/>
  <c r="D36" i="92" s="1"/>
  <c r="C16" i="92"/>
  <c r="C26" i="92" s="1"/>
  <c r="C28" i="92" s="1"/>
  <c r="C30" i="92" s="1"/>
  <c r="C36" i="92" s="1"/>
  <c r="B16" i="92"/>
  <c r="B26" i="92" s="1"/>
  <c r="B28" i="92" s="1"/>
  <c r="B30" i="92" s="1"/>
  <c r="B36" i="92" s="1"/>
  <c r="F39" i="90" l="1"/>
  <c r="F38" i="90" s="1"/>
  <c r="E38" i="90"/>
  <c r="D38" i="90"/>
  <c r="C38" i="90"/>
  <c r="B38" i="90"/>
  <c r="H28" i="90"/>
  <c r="F28" i="90"/>
  <c r="H27" i="90"/>
  <c r="F27" i="90"/>
  <c r="H26" i="90"/>
  <c r="F26" i="90"/>
  <c r="F25" i="90"/>
  <c r="H24" i="90"/>
  <c r="F24" i="90"/>
  <c r="H23" i="90"/>
  <c r="F23" i="90"/>
  <c r="H22" i="90"/>
  <c r="H20" i="90" s="1"/>
  <c r="H19" i="90" s="1"/>
  <c r="F22" i="90"/>
  <c r="F21" i="90"/>
  <c r="F20" i="90" s="1"/>
  <c r="F19" i="90" s="1"/>
  <c r="G20" i="90"/>
  <c r="G19" i="90" s="1"/>
  <c r="E20" i="90"/>
  <c r="E19" i="90" s="1"/>
  <c r="D20" i="90"/>
  <c r="C20" i="90"/>
  <c r="C19" i="90" s="1"/>
  <c r="B20" i="90"/>
  <c r="D19" i="90"/>
  <c r="B19" i="90"/>
  <c r="F15" i="90"/>
  <c r="H14" i="90"/>
  <c r="H13" i="90" s="1"/>
  <c r="H12" i="90" s="1"/>
  <c r="H34" i="90" s="1"/>
  <c r="G14" i="90"/>
  <c r="F14" i="90"/>
  <c r="F13" i="90" s="1"/>
  <c r="F12" i="90" s="1"/>
  <c r="F34" i="90" s="1"/>
  <c r="E14" i="90"/>
  <c r="D14" i="90"/>
  <c r="D13" i="90" s="1"/>
  <c r="D12" i="90" s="1"/>
  <c r="D34" i="90" s="1"/>
  <c r="C14" i="90"/>
  <c r="B14" i="90"/>
  <c r="B13" i="90" s="1"/>
  <c r="B12" i="90" s="1"/>
  <c r="B34" i="90" s="1"/>
  <c r="G13" i="90"/>
  <c r="E13" i="90"/>
  <c r="E12" i="90" s="1"/>
  <c r="E34" i="90" s="1"/>
  <c r="C13" i="90"/>
  <c r="C12" i="90" s="1"/>
  <c r="C34" i="90" s="1"/>
  <c r="G12" i="90" l="1"/>
  <c r="G34" i="90" s="1"/>
  <c r="L574" i="54" l="1"/>
  <c r="K574" i="54"/>
  <c r="J574" i="54"/>
  <c r="I574" i="54"/>
  <c r="H574" i="54"/>
  <c r="G574" i="54"/>
  <c r="F574" i="54"/>
  <c r="E574" i="54"/>
  <c r="D574" i="54"/>
  <c r="C574" i="54"/>
  <c r="M574" i="54" s="1"/>
  <c r="M573" i="54"/>
  <c r="M572" i="54"/>
  <c r="M571" i="54"/>
  <c r="M570" i="54"/>
  <c r="M569" i="54"/>
  <c r="M568" i="54"/>
  <c r="M567" i="54"/>
  <c r="M566" i="54"/>
  <c r="M565" i="54"/>
  <c r="M564" i="54"/>
  <c r="M563" i="54"/>
  <c r="M562" i="54"/>
  <c r="M561" i="54"/>
  <c r="M560" i="54"/>
  <c r="M559" i="54"/>
  <c r="M558" i="54"/>
  <c r="M557" i="54"/>
  <c r="M556" i="54"/>
  <c r="M555" i="54"/>
  <c r="M554" i="54"/>
  <c r="M553" i="54"/>
  <c r="M552" i="54"/>
  <c r="M551" i="54"/>
  <c r="M550" i="54"/>
  <c r="M549" i="54"/>
  <c r="M548" i="54"/>
  <c r="M547" i="54"/>
  <c r="M546" i="54"/>
  <c r="M545" i="54"/>
  <c r="M544" i="54"/>
  <c r="M543" i="54"/>
  <c r="M542" i="54"/>
  <c r="M541" i="54"/>
  <c r="M540" i="54"/>
  <c r="M539" i="54"/>
  <c r="M538" i="54"/>
  <c r="M537" i="54"/>
  <c r="M536" i="54"/>
  <c r="M535" i="54"/>
  <c r="M534" i="54"/>
  <c r="M533" i="54"/>
  <c r="M532" i="54"/>
  <c r="M531" i="54"/>
  <c r="M530" i="54"/>
  <c r="M529" i="54"/>
  <c r="M528" i="54"/>
  <c r="M527" i="54"/>
  <c r="M526" i="54"/>
  <c r="M525" i="54"/>
  <c r="M524" i="54"/>
  <c r="M523" i="54"/>
  <c r="M522" i="54"/>
  <c r="M521" i="54"/>
  <c r="M520" i="54"/>
  <c r="M519" i="54"/>
  <c r="M518" i="54"/>
  <c r="M517" i="54"/>
  <c r="M516" i="54"/>
  <c r="M515" i="54"/>
  <c r="M514" i="54"/>
  <c r="M513" i="54"/>
  <c r="M512" i="54"/>
  <c r="M511" i="54"/>
  <c r="M510" i="54"/>
  <c r="M509" i="54"/>
  <c r="M508" i="54"/>
  <c r="M507" i="54"/>
  <c r="M506" i="54"/>
  <c r="M505" i="54"/>
  <c r="M504" i="54"/>
  <c r="M503" i="54"/>
  <c r="M502" i="54"/>
  <c r="M501" i="54"/>
  <c r="M500" i="54"/>
  <c r="M499" i="54"/>
  <c r="M498" i="54"/>
  <c r="M497" i="54"/>
  <c r="M496" i="54"/>
  <c r="M495" i="54"/>
  <c r="M494" i="54"/>
  <c r="M493" i="54"/>
  <c r="M492" i="54"/>
  <c r="M491" i="54"/>
  <c r="M490" i="54"/>
  <c r="M489" i="54"/>
  <c r="M488" i="54"/>
  <c r="M487" i="54"/>
  <c r="M486" i="54"/>
  <c r="M485" i="54"/>
  <c r="M484" i="54"/>
  <c r="M483" i="54"/>
  <c r="M482" i="54"/>
  <c r="M481" i="54"/>
  <c r="M480" i="54"/>
  <c r="M479" i="54"/>
  <c r="M478" i="54"/>
  <c r="M477" i="54"/>
  <c r="M476" i="54"/>
  <c r="M475" i="54"/>
  <c r="M474" i="54"/>
  <c r="M473" i="54"/>
  <c r="M472" i="54"/>
  <c r="M471" i="54"/>
  <c r="M470" i="54"/>
  <c r="M469" i="54"/>
  <c r="M468" i="54"/>
  <c r="M467" i="54"/>
  <c r="M466" i="54"/>
  <c r="M465" i="54"/>
  <c r="M464" i="54"/>
  <c r="M463" i="54"/>
  <c r="M462" i="54"/>
  <c r="M461" i="54"/>
  <c r="M460" i="54"/>
  <c r="M459" i="54"/>
  <c r="M458" i="54"/>
  <c r="M457" i="54"/>
  <c r="M456" i="54"/>
  <c r="M455" i="54"/>
  <c r="M454" i="54"/>
  <c r="M453" i="54"/>
  <c r="M452" i="54"/>
  <c r="M451" i="54"/>
  <c r="M450" i="54"/>
  <c r="M449" i="54"/>
  <c r="M448" i="54"/>
  <c r="M447" i="54"/>
  <c r="M446" i="54"/>
  <c r="M445" i="54"/>
  <c r="M444" i="54"/>
  <c r="M443" i="54"/>
  <c r="M442" i="54"/>
  <c r="M441" i="54"/>
  <c r="M440" i="54"/>
  <c r="M439" i="54"/>
  <c r="M438" i="54"/>
  <c r="M437" i="54"/>
  <c r="M436" i="54"/>
  <c r="M435" i="54"/>
  <c r="M434" i="54"/>
  <c r="M433" i="54"/>
  <c r="M432" i="54"/>
  <c r="M431" i="54"/>
  <c r="M430" i="54"/>
  <c r="M429" i="54"/>
  <c r="M428" i="54"/>
  <c r="M427" i="54"/>
  <c r="M426" i="54"/>
  <c r="M425" i="54"/>
  <c r="M424" i="54"/>
  <c r="M423" i="54"/>
  <c r="M422" i="54"/>
  <c r="M421" i="54"/>
  <c r="M420" i="54"/>
  <c r="M419" i="54"/>
  <c r="M418" i="54"/>
  <c r="M417" i="54"/>
  <c r="M416" i="54"/>
  <c r="M415" i="54"/>
  <c r="M414" i="54"/>
  <c r="M413" i="54"/>
  <c r="M412" i="54"/>
  <c r="M411" i="54"/>
  <c r="M410" i="54"/>
  <c r="M409" i="54"/>
  <c r="M408" i="54"/>
  <c r="M407" i="54"/>
  <c r="M406" i="54"/>
  <c r="M405" i="54"/>
  <c r="M404" i="54"/>
  <c r="M403" i="54"/>
  <c r="M402" i="54"/>
  <c r="M401" i="54"/>
  <c r="M400" i="54"/>
  <c r="M399" i="54"/>
  <c r="M398" i="54"/>
  <c r="M397" i="54"/>
  <c r="M396" i="54"/>
  <c r="M395" i="54"/>
  <c r="M394" i="54"/>
  <c r="M393" i="54"/>
  <c r="M392" i="54"/>
  <c r="M391" i="54"/>
  <c r="M390" i="54"/>
  <c r="M389" i="54"/>
  <c r="M388" i="54"/>
  <c r="M387" i="54"/>
  <c r="M386" i="54"/>
  <c r="M385" i="54"/>
  <c r="M384" i="54"/>
  <c r="M383" i="54"/>
  <c r="M382" i="54"/>
  <c r="M381" i="54"/>
  <c r="M380" i="54"/>
  <c r="M379" i="54"/>
  <c r="M378" i="54"/>
  <c r="M377" i="54"/>
  <c r="M376" i="54"/>
  <c r="M375" i="54"/>
  <c r="M374" i="54"/>
  <c r="M373" i="54"/>
  <c r="M372" i="54"/>
  <c r="M371" i="54"/>
  <c r="M370" i="54"/>
  <c r="M369" i="54"/>
  <c r="M368" i="54"/>
  <c r="M367" i="54"/>
  <c r="M366" i="54"/>
  <c r="M365" i="54"/>
  <c r="M364" i="54"/>
  <c r="M363" i="54"/>
  <c r="M362" i="54"/>
  <c r="M361" i="54"/>
  <c r="M360" i="54"/>
  <c r="M359" i="54"/>
  <c r="M358" i="54"/>
  <c r="M357" i="54"/>
  <c r="M356" i="54"/>
  <c r="M355" i="54"/>
  <c r="M354" i="54"/>
  <c r="M353" i="54"/>
  <c r="M352" i="54"/>
  <c r="M351" i="54"/>
  <c r="M350" i="54"/>
  <c r="M349" i="54"/>
  <c r="M348" i="54"/>
  <c r="M347" i="54"/>
  <c r="M346" i="54"/>
  <c r="M345" i="54"/>
  <c r="M344" i="54"/>
  <c r="M343" i="54"/>
  <c r="M342" i="54"/>
  <c r="M341" i="54"/>
  <c r="M340" i="54"/>
  <c r="M339" i="54"/>
  <c r="M338" i="54"/>
  <c r="M337" i="54"/>
  <c r="M336" i="54"/>
  <c r="M335" i="54"/>
  <c r="M334" i="54"/>
  <c r="M333" i="54"/>
  <c r="M332" i="54"/>
  <c r="M331" i="54"/>
  <c r="M330" i="54"/>
  <c r="M329" i="54"/>
  <c r="M328" i="54"/>
  <c r="M327" i="54"/>
  <c r="M326" i="54"/>
  <c r="M325" i="54"/>
  <c r="M324" i="54"/>
  <c r="M323" i="54"/>
  <c r="M322" i="54"/>
  <c r="M321" i="54"/>
  <c r="M320" i="54"/>
  <c r="M319" i="54"/>
  <c r="M318" i="54"/>
  <c r="M317" i="54"/>
  <c r="M316" i="54"/>
  <c r="M315" i="54"/>
  <c r="M314" i="54"/>
  <c r="M313" i="54"/>
  <c r="M312" i="54"/>
  <c r="M311" i="54"/>
  <c r="M310" i="54"/>
  <c r="M309" i="54"/>
  <c r="M308" i="54"/>
  <c r="M307" i="54"/>
  <c r="M306" i="54"/>
  <c r="M305" i="54"/>
  <c r="M304" i="54"/>
  <c r="M303" i="54"/>
  <c r="M302" i="54"/>
  <c r="M301" i="54"/>
  <c r="M300" i="54"/>
  <c r="M299" i="54"/>
  <c r="M298" i="54"/>
  <c r="M297" i="54"/>
  <c r="M296" i="54"/>
  <c r="M295" i="54"/>
  <c r="M294" i="54"/>
  <c r="M293" i="54"/>
  <c r="M292" i="54"/>
  <c r="M291" i="54"/>
  <c r="M290" i="54"/>
  <c r="M289" i="54"/>
  <c r="M288" i="54"/>
  <c r="M287" i="54"/>
  <c r="M286" i="54"/>
  <c r="M285" i="54"/>
  <c r="M284" i="54"/>
  <c r="M283" i="54"/>
  <c r="M282" i="54"/>
  <c r="M281" i="54"/>
  <c r="M280" i="54"/>
  <c r="M279" i="54"/>
  <c r="M278" i="54"/>
  <c r="M277" i="54"/>
  <c r="M276" i="54"/>
  <c r="M275" i="54"/>
  <c r="M274" i="54"/>
  <c r="M273" i="54"/>
  <c r="M272" i="54"/>
  <c r="M271" i="54"/>
  <c r="M270" i="54"/>
  <c r="M269" i="54"/>
  <c r="M268" i="54"/>
  <c r="M267" i="54"/>
  <c r="M266" i="54"/>
  <c r="M265" i="54"/>
  <c r="M264" i="54"/>
  <c r="M263" i="54"/>
  <c r="M262" i="54"/>
  <c r="M261" i="54"/>
  <c r="M260" i="54"/>
  <c r="M259" i="54"/>
  <c r="M258" i="54"/>
  <c r="M257" i="54"/>
  <c r="M256" i="54"/>
  <c r="M255" i="54"/>
  <c r="M254" i="54"/>
  <c r="M253" i="54"/>
  <c r="M252" i="54"/>
  <c r="M251" i="54"/>
  <c r="M250" i="54"/>
  <c r="M249" i="54"/>
  <c r="M248" i="54"/>
  <c r="M247" i="54"/>
  <c r="M246" i="54"/>
  <c r="M245" i="54"/>
  <c r="M244" i="54"/>
  <c r="M243" i="54"/>
  <c r="M242" i="54"/>
  <c r="M241" i="54"/>
  <c r="M240" i="54"/>
  <c r="M239" i="54"/>
  <c r="M238" i="54"/>
  <c r="M237" i="54"/>
  <c r="M236" i="54"/>
  <c r="M235" i="54"/>
  <c r="M234" i="54"/>
  <c r="M233" i="54"/>
  <c r="M232" i="54"/>
  <c r="M231" i="54"/>
  <c r="M230" i="54"/>
  <c r="M229" i="54"/>
  <c r="M228" i="54"/>
  <c r="M227" i="54"/>
  <c r="M226" i="54"/>
  <c r="M225" i="54"/>
  <c r="M224" i="54"/>
  <c r="M223" i="54"/>
  <c r="M222" i="54"/>
  <c r="M221" i="54"/>
  <c r="M220" i="54"/>
  <c r="M219" i="54"/>
  <c r="M218" i="54"/>
  <c r="M217" i="54"/>
  <c r="M216" i="54"/>
  <c r="M215" i="54"/>
  <c r="M214" i="54"/>
  <c r="M213" i="54"/>
  <c r="M212" i="54"/>
  <c r="M211" i="54"/>
  <c r="M210" i="54"/>
  <c r="M209" i="54"/>
  <c r="M208" i="54"/>
  <c r="M207" i="54"/>
  <c r="M206" i="54"/>
  <c r="M205" i="54"/>
  <c r="M204" i="54"/>
  <c r="M203" i="54"/>
  <c r="M202" i="54"/>
  <c r="M201" i="54"/>
  <c r="M200" i="54"/>
  <c r="M199" i="54"/>
  <c r="M198" i="54"/>
  <c r="M197" i="54"/>
  <c r="M196" i="54"/>
  <c r="M195" i="54"/>
  <c r="M194" i="54"/>
  <c r="M193" i="54"/>
  <c r="M192" i="54"/>
  <c r="M191" i="54"/>
  <c r="M190" i="54"/>
  <c r="M189" i="54"/>
  <c r="M188" i="54"/>
  <c r="M187" i="54"/>
  <c r="M186" i="54"/>
  <c r="M185" i="54"/>
  <c r="M184" i="54"/>
  <c r="M183" i="54"/>
  <c r="M182" i="54"/>
  <c r="M181" i="54"/>
  <c r="M180" i="54"/>
  <c r="M179" i="54"/>
  <c r="M178" i="54"/>
  <c r="M177" i="54"/>
  <c r="M176" i="54"/>
  <c r="M175" i="54"/>
  <c r="M174" i="54"/>
  <c r="M173" i="54"/>
  <c r="M172" i="54"/>
  <c r="M171" i="54"/>
  <c r="M170" i="54"/>
  <c r="M169" i="54"/>
  <c r="M168" i="54"/>
  <c r="M167" i="54"/>
  <c r="M166" i="54"/>
  <c r="M165" i="54"/>
  <c r="M164" i="54"/>
  <c r="M163" i="54"/>
  <c r="M162" i="54"/>
  <c r="M161" i="54"/>
  <c r="M160" i="54"/>
  <c r="M159" i="54"/>
  <c r="M158" i="54"/>
  <c r="M157" i="54"/>
  <c r="M156" i="54"/>
  <c r="M155" i="54"/>
  <c r="M154" i="54"/>
  <c r="M153" i="54"/>
  <c r="M152" i="54"/>
  <c r="M151" i="54"/>
  <c r="M150" i="54"/>
  <c r="M149" i="54"/>
  <c r="M148" i="54"/>
  <c r="M147" i="54"/>
  <c r="M146" i="54"/>
  <c r="M145" i="54"/>
  <c r="M144" i="54"/>
  <c r="M143" i="54"/>
  <c r="M142" i="54"/>
  <c r="M141" i="54"/>
  <c r="M140" i="54"/>
  <c r="M139" i="54"/>
  <c r="M138" i="54"/>
  <c r="M137" i="54"/>
  <c r="M136" i="54"/>
  <c r="M135" i="54"/>
  <c r="M134" i="54"/>
  <c r="M133" i="54"/>
  <c r="M132" i="54"/>
  <c r="M131" i="54"/>
  <c r="M130" i="54"/>
  <c r="M129" i="54"/>
  <c r="M128" i="54"/>
  <c r="M127" i="54"/>
  <c r="M126" i="54"/>
  <c r="M125" i="54"/>
  <c r="M124" i="54"/>
  <c r="M123" i="54"/>
  <c r="M122" i="54"/>
  <c r="M121" i="54"/>
  <c r="M120" i="54"/>
  <c r="M119" i="54"/>
  <c r="M118" i="54"/>
  <c r="M117" i="54"/>
  <c r="M116" i="54"/>
  <c r="M115" i="54"/>
  <c r="M114" i="54"/>
  <c r="M113" i="54"/>
  <c r="M112" i="54"/>
  <c r="M111" i="54"/>
  <c r="M110" i="54"/>
  <c r="M109" i="54"/>
  <c r="M108" i="54"/>
  <c r="M107" i="54"/>
  <c r="M106" i="54"/>
  <c r="M105" i="54"/>
  <c r="M104" i="54"/>
  <c r="M103" i="54"/>
  <c r="M102" i="54"/>
  <c r="M101" i="54"/>
  <c r="M100" i="54"/>
  <c r="M99" i="54"/>
  <c r="M98" i="54"/>
  <c r="M97" i="54"/>
  <c r="M96" i="54"/>
  <c r="M95" i="54"/>
  <c r="M94" i="54"/>
  <c r="M93" i="54"/>
  <c r="M92" i="54"/>
  <c r="M91" i="54"/>
  <c r="M90" i="54"/>
  <c r="M89" i="54"/>
  <c r="M88" i="54"/>
  <c r="M87" i="54"/>
  <c r="M86" i="54"/>
  <c r="M85" i="54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M7" i="54"/>
  <c r="M6" i="54"/>
  <c r="M5" i="54"/>
  <c r="M4" i="54"/>
  <c r="E11" i="29" l="1"/>
  <c r="G10" i="29"/>
  <c r="E10" i="29"/>
  <c r="E8" i="29"/>
  <c r="D8" i="29"/>
  <c r="G8" i="29" s="1"/>
  <c r="C8" i="29"/>
  <c r="B8" i="29"/>
  <c r="B6" i="27" l="1"/>
  <c r="C24" i="27" s="1"/>
  <c r="C7" i="27" l="1"/>
  <c r="C9" i="27"/>
  <c r="C11" i="27"/>
  <c r="C13" i="27"/>
  <c r="C15" i="27"/>
  <c r="C17" i="27"/>
  <c r="C19" i="27"/>
  <c r="C21" i="27"/>
  <c r="C23" i="27"/>
  <c r="C8" i="27"/>
  <c r="C10" i="27"/>
  <c r="C12" i="27"/>
  <c r="C14" i="27"/>
  <c r="C16" i="27"/>
  <c r="C18" i="27"/>
  <c r="C20" i="27"/>
  <c r="C22" i="27"/>
  <c r="C6" i="27" l="1"/>
  <c r="E27" i="25" l="1"/>
  <c r="E26" i="25"/>
  <c r="G25" i="25"/>
  <c r="E25" i="25"/>
  <c r="G24" i="25"/>
  <c r="F24" i="25"/>
  <c r="E24" i="25"/>
  <c r="G23" i="25"/>
  <c r="F23" i="25"/>
  <c r="E23" i="25"/>
  <c r="E22" i="25"/>
  <c r="G21" i="25"/>
  <c r="F21" i="25"/>
  <c r="E21" i="25"/>
  <c r="G20" i="25"/>
  <c r="F20" i="25"/>
  <c r="E20" i="25"/>
  <c r="G19" i="25"/>
  <c r="F19" i="25"/>
  <c r="E19" i="25"/>
  <c r="G18" i="25"/>
  <c r="F18" i="25"/>
  <c r="E18" i="25"/>
  <c r="G17" i="25"/>
  <c r="E17" i="25"/>
  <c r="G16" i="25"/>
  <c r="F16" i="25"/>
  <c r="E16" i="25"/>
  <c r="G15" i="25"/>
  <c r="F15" i="25"/>
  <c r="E15" i="25"/>
  <c r="G14" i="25"/>
  <c r="D14" i="25"/>
  <c r="F14" i="25" s="1"/>
  <c r="C14" i="25"/>
  <c r="E14" i="25" s="1"/>
  <c r="B14" i="25"/>
  <c r="G13" i="25"/>
  <c r="F13" i="25"/>
  <c r="E13" i="25"/>
  <c r="G12" i="25"/>
  <c r="F12" i="25"/>
  <c r="E12" i="25"/>
  <c r="G10" i="25"/>
  <c r="D10" i="25"/>
  <c r="F10" i="25" s="1"/>
  <c r="C10" i="25"/>
  <c r="E10" i="25" s="1"/>
  <c r="B10" i="25"/>
  <c r="C24" i="24" l="1"/>
  <c r="C22" i="24"/>
  <c r="C20" i="24"/>
  <c r="C18" i="24"/>
  <c r="C16" i="24"/>
  <c r="C14" i="24"/>
  <c r="C12" i="24"/>
  <c r="C10" i="24"/>
  <c r="C8" i="24"/>
  <c r="B6" i="24"/>
  <c r="C23" i="24" s="1"/>
  <c r="B6" i="22"/>
  <c r="C58" i="22" s="1"/>
  <c r="C7" i="24" l="1"/>
  <c r="C9" i="24"/>
  <c r="C11" i="24"/>
  <c r="C13" i="24"/>
  <c r="C15" i="24"/>
  <c r="C17" i="24"/>
  <c r="C19" i="24"/>
  <c r="C21" i="24"/>
  <c r="C7" i="22"/>
  <c r="C9" i="22"/>
  <c r="C11" i="22"/>
  <c r="C13" i="22"/>
  <c r="C15" i="22"/>
  <c r="C17" i="22"/>
  <c r="C19" i="22"/>
  <c r="C21" i="22"/>
  <c r="C23" i="22"/>
  <c r="C25" i="22"/>
  <c r="C27" i="22"/>
  <c r="C29" i="22"/>
  <c r="C31" i="22"/>
  <c r="C33" i="22"/>
  <c r="C35" i="22"/>
  <c r="C37" i="22"/>
  <c r="C39" i="22"/>
  <c r="C41" i="22"/>
  <c r="C43" i="22"/>
  <c r="C45" i="22"/>
  <c r="C47" i="22"/>
  <c r="C49" i="22"/>
  <c r="C51" i="22"/>
  <c r="C53" i="22"/>
  <c r="C55" i="22"/>
  <c r="C57" i="22"/>
  <c r="C59" i="22"/>
  <c r="C8" i="22"/>
  <c r="C10" i="22"/>
  <c r="C12" i="22"/>
  <c r="C14" i="22"/>
  <c r="C16" i="22"/>
  <c r="C18" i="22"/>
  <c r="C20" i="22"/>
  <c r="C22" i="22"/>
  <c r="C24" i="22"/>
  <c r="C26" i="22"/>
  <c r="C28" i="22"/>
  <c r="C30" i="22"/>
  <c r="C32" i="22"/>
  <c r="C34" i="22"/>
  <c r="C36" i="22"/>
  <c r="C38" i="22"/>
  <c r="C40" i="22"/>
  <c r="C42" i="22"/>
  <c r="C44" i="22"/>
  <c r="C46" i="22"/>
  <c r="C48" i="22"/>
  <c r="C50" i="22"/>
  <c r="C52" i="22"/>
  <c r="C54" i="22"/>
  <c r="C56" i="22"/>
  <c r="C6" i="24" l="1"/>
  <c r="C6" i="22"/>
  <c r="G18" i="20" l="1"/>
  <c r="F18" i="20"/>
  <c r="E18" i="20"/>
  <c r="G17" i="20"/>
  <c r="F17" i="20"/>
  <c r="E17" i="20"/>
  <c r="G16" i="20"/>
  <c r="F16" i="20"/>
  <c r="E16" i="20"/>
  <c r="G15" i="20"/>
  <c r="F15" i="20"/>
  <c r="E15" i="20"/>
  <c r="G14" i="20"/>
  <c r="F14" i="20"/>
  <c r="E14" i="20"/>
  <c r="G13" i="20"/>
  <c r="F13" i="20"/>
  <c r="E13" i="20"/>
  <c r="G12" i="20"/>
  <c r="F12" i="20"/>
  <c r="E12" i="20"/>
  <c r="G11" i="20"/>
  <c r="E11" i="20"/>
  <c r="D11" i="20"/>
  <c r="F11" i="20" s="1"/>
  <c r="C11" i="20"/>
  <c r="C8" i="20" s="1"/>
  <c r="B11" i="20"/>
  <c r="G10" i="20"/>
  <c r="E10" i="20"/>
  <c r="D10" i="20"/>
  <c r="F10" i="20" s="1"/>
  <c r="G9" i="20"/>
  <c r="F9" i="20"/>
  <c r="E9" i="20"/>
  <c r="E8" i="20" s="1"/>
  <c r="D8" i="20"/>
  <c r="G8" i="20" s="1"/>
  <c r="B8" i="20"/>
  <c r="G14" i="18"/>
  <c r="F14" i="18"/>
  <c r="E14" i="18"/>
  <c r="G13" i="18"/>
  <c r="F13" i="18"/>
  <c r="E13" i="18"/>
  <c r="G12" i="18"/>
  <c r="F12" i="18"/>
  <c r="E12" i="18"/>
  <c r="G11" i="18"/>
  <c r="F11" i="18"/>
  <c r="E11" i="18"/>
  <c r="G10" i="18"/>
  <c r="F10" i="18"/>
  <c r="E10" i="18"/>
  <c r="G9" i="18"/>
  <c r="F9" i="18"/>
  <c r="E9" i="18"/>
  <c r="E8" i="18" s="1"/>
  <c r="D8" i="18"/>
  <c r="G8" i="18" s="1"/>
  <c r="C8" i="18"/>
  <c r="B8" i="18"/>
  <c r="D24" i="14"/>
  <c r="C25" i="12"/>
  <c r="D76" i="10"/>
  <c r="G34" i="6"/>
  <c r="F34" i="6"/>
  <c r="E34" i="6"/>
  <c r="G33" i="6"/>
  <c r="D33" i="6"/>
  <c r="F33" i="6" s="1"/>
  <c r="C33" i="6"/>
  <c r="E33" i="6" s="1"/>
  <c r="B33" i="6"/>
  <c r="G29" i="6"/>
  <c r="F29" i="6"/>
  <c r="E29" i="6"/>
  <c r="G27" i="6"/>
  <c r="F27" i="6"/>
  <c r="E27" i="6"/>
  <c r="G26" i="6"/>
  <c r="D26" i="6"/>
  <c r="F26" i="6" s="1"/>
  <c r="C26" i="6"/>
  <c r="E26" i="6" s="1"/>
  <c r="B26" i="6"/>
  <c r="G24" i="6"/>
  <c r="F24" i="6"/>
  <c r="E24" i="6"/>
  <c r="D23" i="6"/>
  <c r="G23" i="6" s="1"/>
  <c r="C23" i="6"/>
  <c r="B23" i="6"/>
  <c r="G21" i="6"/>
  <c r="F21" i="6"/>
  <c r="E21" i="6"/>
  <c r="G20" i="6"/>
  <c r="F20" i="6"/>
  <c r="E20" i="6"/>
  <c r="D19" i="6"/>
  <c r="G19" i="6" s="1"/>
  <c r="C19" i="6"/>
  <c r="B19" i="6"/>
  <c r="B8" i="6" s="1"/>
  <c r="G17" i="6"/>
  <c r="F17" i="6"/>
  <c r="E17" i="6"/>
  <c r="G16" i="6"/>
  <c r="D16" i="6"/>
  <c r="F16" i="6" s="1"/>
  <c r="C16" i="6"/>
  <c r="E16" i="6" s="1"/>
  <c r="B16" i="6"/>
  <c r="G14" i="6"/>
  <c r="F14" i="6"/>
  <c r="E14" i="6"/>
  <c r="G13" i="6"/>
  <c r="F13" i="6"/>
  <c r="E13" i="6"/>
  <c r="G12" i="6"/>
  <c r="F12" i="6"/>
  <c r="E12" i="6"/>
  <c r="G11" i="6"/>
  <c r="F11" i="6"/>
  <c r="E11" i="6"/>
  <c r="G10" i="6"/>
  <c r="D10" i="6"/>
  <c r="F10" i="6" s="1"/>
  <c r="C10" i="6"/>
  <c r="E10" i="6" s="1"/>
  <c r="B10" i="6"/>
  <c r="C8" i="6"/>
  <c r="F8" i="20" l="1"/>
  <c r="F8" i="18"/>
  <c r="F19" i="6"/>
  <c r="F23" i="6"/>
  <c r="D8" i="6"/>
  <c r="E19" i="6"/>
  <c r="E23" i="6"/>
  <c r="F8" i="6" l="1"/>
  <c r="G8" i="6"/>
  <c r="E8" i="6"/>
</calcChain>
</file>

<file path=xl/sharedStrings.xml><?xml version="1.0" encoding="utf-8"?>
<sst xmlns="http://schemas.openxmlformats.org/spreadsheetml/2006/main" count="9008" uniqueCount="3561">
  <si>
    <t>INGRESOS PRESUPUESTARIOS</t>
  </si>
  <si>
    <t>DEL 01 DE ENERO AL 31 DE DICIEMBRE DE 2022</t>
  </si>
  <si>
    <t>( Pesos )</t>
  </si>
  <si>
    <t>CONCEPTO</t>
  </si>
  <si>
    <t>RECAUDACIÓN</t>
  </si>
  <si>
    <t>VARIACIÓN RESPECTO A:</t>
  </si>
  <si>
    <t>OBTENIDO
ENE-DIC
2021</t>
  </si>
  <si>
    <t>ENE-DIC 2022</t>
  </si>
  <si>
    <t>RECAUDACIÓN ESTIMADA:</t>
  </si>
  <si>
    <t>ESTIMADA</t>
  </si>
  <si>
    <t>OBTENIDA</t>
  </si>
  <si>
    <t>IMPORTE</t>
  </si>
  <si>
    <t>%</t>
  </si>
  <si>
    <t xml:space="preserve"> %  Real * </t>
  </si>
  <si>
    <t>TOTAL</t>
  </si>
  <si>
    <t>Ingresos de Gestión</t>
  </si>
  <si>
    <t>Impuestos</t>
  </si>
  <si>
    <t>Contribuciones de Mejoras</t>
  </si>
  <si>
    <t>Derechos</t>
  </si>
  <si>
    <t>ENERO-DICIEMBRE 2022</t>
  </si>
  <si>
    <t xml:space="preserve">Productos </t>
  </si>
  <si>
    <t>INPC noviembre 2022</t>
  </si>
  <si>
    <t xml:space="preserve">Aprovechamientos  </t>
  </si>
  <si>
    <t>INPC noviembre 2021</t>
  </si>
  <si>
    <t>Participaciones,  Aportaciones, Convenios, Incentivos Derivados de Colaboración Fiscal y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</si>
  <si>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</si>
  <si>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 xml:space="preserve">Participaciones </t>
  </si>
  <si>
    <t xml:space="preserve">Aportaciones                                          </t>
  </si>
  <si>
    <t>Convenios</t>
  </si>
  <si>
    <t>Incentivos Derivados de la Colaboración Fiscal</t>
  </si>
  <si>
    <t xml:space="preserve">                    </t>
  </si>
  <si>
    <t xml:space="preserve"> </t>
  </si>
  <si>
    <t>Fondos Distintos de Aportaciones</t>
  </si>
  <si>
    <t>Transferencias, Asignaciones, Subsidios y Subvenciones, y Pensiones y Jubilaciones</t>
  </si>
  <si>
    <t>Otros Ingresos y Beneficios</t>
  </si>
  <si>
    <t>N/R</t>
  </si>
  <si>
    <t>Ingresos Derivados de Financiamiento</t>
  </si>
  <si>
    <r>
      <rPr>
        <b/>
        <sz val="7"/>
        <rFont val="Arial"/>
        <family val="2"/>
      </rPr>
      <t>*</t>
    </r>
    <r>
      <rPr>
        <sz val="7"/>
        <rFont val="Arial"/>
        <family val="2"/>
      </rPr>
      <t xml:space="preserve"> Deflactado de acuerdo al Indice Nacional de Precios al Consumidor (INPC)</t>
    </r>
  </si>
  <si>
    <t>N/R:No Representativo</t>
  </si>
  <si>
    <t xml:space="preserve">INGRESOS DEL SECTOR PUBLICO PRESUPUESTARIO  </t>
  </si>
  <si>
    <t>( Miles de Pesos )</t>
  </si>
  <si>
    <t>ENERO - JULIO 2004</t>
  </si>
  <si>
    <t>NOVIEMBRE/DICIEMBRE 2004</t>
  </si>
  <si>
    <t>Ingresos Propios</t>
  </si>
  <si>
    <t>Participaciones e Incentivos Federales</t>
  </si>
  <si>
    <t>Fondos de Aportaciones Federales ( Ramo 33 )</t>
  </si>
  <si>
    <t xml:space="preserve">Transferencias  por Convenios de Coordinación </t>
  </si>
  <si>
    <t xml:space="preserve">Transferencias por Convenios de Coordinación </t>
  </si>
  <si>
    <t>Programa de Apoyo para el Fortalecimiento de las Entidades Federativas ( PAFEF- Ramo 39 )</t>
  </si>
  <si>
    <t>Fideicomiso para la Infraestructura en los Estados (FIES)</t>
  </si>
  <si>
    <t>Fideicomiso para la Infraestructura en los Estados ( FIES )</t>
  </si>
  <si>
    <t xml:space="preserve">Ingresos derivados de Entidades del Sector Paraestatal </t>
  </si>
  <si>
    <t>Ingresos derivados de Entidades del Sector Paraestatal</t>
  </si>
  <si>
    <t>Ingresos por Empréstitos</t>
  </si>
  <si>
    <t>DEL  01 DE ENERO AL 31 DE DICIEMBRE DE 2022</t>
  </si>
  <si>
    <t>(  Pesos )</t>
  </si>
  <si>
    <t>ENE-DIC
2022</t>
  </si>
  <si>
    <t>Aportaciones</t>
  </si>
  <si>
    <t>Incentivos Derivados de la Colaboracion Fiscal</t>
  </si>
  <si>
    <t>IMPUESTOS</t>
  </si>
  <si>
    <t>ok</t>
  </si>
  <si>
    <t>Impuestos Sobre Los Ingresos</t>
  </si>
  <si>
    <t>Sobre Rifas, Sorteos, Loterías y Concursos</t>
  </si>
  <si>
    <t>Sobre Diversiones y Espectáculos Públicos</t>
  </si>
  <si>
    <t>Cedular a los Ingresos por el Otorgamiento del Uso o Goce Temporal de Bienes Inmuebles</t>
  </si>
  <si>
    <t>Sobre las Demasías Caducas</t>
  </si>
  <si>
    <t>Impuestos Sobre el Patrimonio</t>
  </si>
  <si>
    <t>Sobre Tenencia o Uso de  Vehículos</t>
  </si>
  <si>
    <t>Impuestos Sobre la Producción, el Comercio, el Consumo y las Transacciones</t>
  </si>
  <si>
    <t>Impuesto Sobre la Adquisición de Vehículos  de Motor Usados</t>
  </si>
  <si>
    <t>Sobre la Prestación de Servicios de Hospedaje</t>
  </si>
  <si>
    <t xml:space="preserve">Impuestos Sobre Nóminas y Asimilables </t>
  </si>
  <si>
    <t>Impuesto sobre Erogaciones por Remuneraciones al Trabajo Personal</t>
  </si>
  <si>
    <t>Impuestos Ecológicos</t>
  </si>
  <si>
    <t>Impuesto Sobre la Extracción de Materiales por Remediación Ambiental</t>
  </si>
  <si>
    <t>Accesorios de Impuestos</t>
  </si>
  <si>
    <t>Impuestos no Comprendidos en la Ley de Ingresos Vigente, Causados en Ejercicios Fiscales Anteriores Pendientes de Liquidación o Pago</t>
  </si>
  <si>
    <t>Otros Impuestos</t>
  </si>
  <si>
    <t>Para el Desarrollo Social</t>
  </si>
  <si>
    <t>*Deflactado de acuerdo al Indice Nacional de Precios al Consumidor (INPC)</t>
  </si>
  <si>
    <t>OTROS INGRESOS DE GESTIÓN</t>
  </si>
  <si>
    <t>DEL 01 DE ENERO AL 31 DE DICIEMBRE 2022</t>
  </si>
  <si>
    <t>Productos</t>
  </si>
  <si>
    <t>Aprovechamientos</t>
  </si>
  <si>
    <t>DEL  01 DE ENERO AL 31 DE DICIEMBRE 2022</t>
  </si>
  <si>
    <t>DERECHOS</t>
  </si>
  <si>
    <t>DERECHOS POR EL USO, GOCE, APROVECHAMIENTO O EXPLOTACIÓN DE BIENES DE DOMINIO PÚBLICO</t>
  </si>
  <si>
    <t>Secretaría de las Culturas  y Artes de Oaxaca</t>
  </si>
  <si>
    <t>Secretaría de Administración</t>
  </si>
  <si>
    <t>Secretaría de Turismo</t>
  </si>
  <si>
    <t>DERECHOS POR PRESTACIÓN DE SERVICIOS</t>
  </si>
  <si>
    <t>Administración Pública</t>
  </si>
  <si>
    <t>Comunes</t>
  </si>
  <si>
    <t>Secretaría General de Gobierno</t>
  </si>
  <si>
    <t>Protección Civil</t>
  </si>
  <si>
    <t xml:space="preserve">Servicios Secretaría General de Gobierno </t>
  </si>
  <si>
    <t>Secretaría de Seguridad Pública</t>
  </si>
  <si>
    <t>Servicios que presta la Secretaría de Seguridad Pública</t>
  </si>
  <si>
    <t xml:space="preserve">Secretaría de Salud </t>
  </si>
  <si>
    <t>Vigilancia y Control Sanitario</t>
  </si>
  <si>
    <t>Atención en Salud</t>
  </si>
  <si>
    <t>Secretaría de las Infraestructruras y el Ordenamiento Territorial Sustentable</t>
  </si>
  <si>
    <t>Servicios relacionados con Obra Pública y Regularización de la Tenencia de la Tierra</t>
  </si>
  <si>
    <t>Secretaría de Movilidad</t>
  </si>
  <si>
    <t>Transporte Público</t>
  </si>
  <si>
    <t>Control Vehicular</t>
  </si>
  <si>
    <t>Secretaría de las Culturas y Artes de Oaxaca</t>
  </si>
  <si>
    <t>Servicios que presta la Secretaría de las Culturas y Artes de Oaxaca</t>
  </si>
  <si>
    <t>Secretaría de Bienestar del Estado de Oaxaca</t>
  </si>
  <si>
    <t>Atencíon Social</t>
  </si>
  <si>
    <t>Secretaría de Desarrollo  Agropecuario, Pesca y Acuacultura</t>
  </si>
  <si>
    <t>Control Zoosanitario</t>
  </si>
  <si>
    <t>Secretaría de Finanzas</t>
  </si>
  <si>
    <t>Fiscales</t>
  </si>
  <si>
    <t>Catastrales</t>
  </si>
  <si>
    <t>Constancias y Permisos</t>
  </si>
  <si>
    <t>Otros Servicios de la Secretaría de Administración</t>
  </si>
  <si>
    <t>Archivísticos</t>
  </si>
  <si>
    <t>Secretaría de la Contraloría y Transparencia Gubernamental</t>
  </si>
  <si>
    <t>Inspección y Vigilancia</t>
  </si>
  <si>
    <t>Constancias de Responsabilidad Administrativa</t>
  </si>
  <si>
    <t>Secretaría de Economía</t>
  </si>
  <si>
    <t>Capacitación y Productividad</t>
  </si>
  <si>
    <t>Feria del Mezcal</t>
  </si>
  <si>
    <t xml:space="preserve">Secretaría de Turismo </t>
  </si>
  <si>
    <t>Eventos Lunes del Cerro</t>
  </si>
  <si>
    <t>Secretaría de Medio Ambiente, Energías y Desarrollo Sustentable</t>
  </si>
  <si>
    <t xml:space="preserve">Ecológicos </t>
  </si>
  <si>
    <t>Consejería Jurídica del Gobierno del Estado</t>
  </si>
  <si>
    <t>Registro Civil</t>
  </si>
  <si>
    <t>Instituto Registral</t>
  </si>
  <si>
    <t>Notarial</t>
  </si>
  <si>
    <t xml:space="preserve">Publicaciones </t>
  </si>
  <si>
    <t>Serivicos de la Consejería</t>
  </si>
  <si>
    <t xml:space="preserve"> POR LOS SERVICIOS QUE SE PRESTAN EN MATERIA EDUCATIVA</t>
  </si>
  <si>
    <t>Educación Básica</t>
  </si>
  <si>
    <t>Educación  Media Superior</t>
  </si>
  <si>
    <t>Sistema de Estudios Tecnológicos</t>
  </si>
  <si>
    <t>Sistema de Universidades Estatales de Oaxaca</t>
  </si>
  <si>
    <t>OTROS DERECHOS</t>
  </si>
  <si>
    <t>ACCESORIOS</t>
  </si>
  <si>
    <t>Derechos no comprendidos en la Ley de Ingresos vigente, causados en ejercicios fiscales anteriores pendientes de liquidacion o pago</t>
  </si>
  <si>
    <t>PRODUCTOS</t>
  </si>
  <si>
    <t>OK</t>
  </si>
  <si>
    <t>Productos Financieros Estatales</t>
  </si>
  <si>
    <t>APROVECHAMIENTOS</t>
  </si>
  <si>
    <t>Multas</t>
  </si>
  <si>
    <t xml:space="preserve">Indeminizaciones </t>
  </si>
  <si>
    <t xml:space="preserve">Reintegros </t>
  </si>
  <si>
    <t>Otros aprovechamientos</t>
  </si>
  <si>
    <t>Aprovechamientos Patrimoniales</t>
  </si>
  <si>
    <t>Accesorios de Aprovechamientos</t>
  </si>
  <si>
    <t>Aprovechamientos no comprendidos en la Ley de Ingresos vigente causados en ejercicios fiscales anteriores pendientes de liquidacion o pago</t>
  </si>
  <si>
    <t xml:space="preserve"> TOTAL                                                                                   </t>
  </si>
  <si>
    <t>PARTICIPACIONES, APORTACIONES, CONVENIOS, INCENTIVOS DERIVADOS DE LA COLABORACIÓN FISCAL Y FONDOS DISTINTOS DE APORTACIONES, TRANSFERENCIAS, ASIGNACIONES, SUBSIDIOS Y SUBVENCIONES, Y PENSIONES Y JUBILACIONES</t>
  </si>
  <si>
    <t>Participaciones</t>
  </si>
  <si>
    <t>Fondo General de Participaciones</t>
  </si>
  <si>
    <t>Fondo de Fomento Municipal</t>
  </si>
  <si>
    <t>Participaciones en Impuestos Especiales</t>
  </si>
  <si>
    <t>Fondo de Fiscalización y Recaudación</t>
  </si>
  <si>
    <t>Fondo de Compensación</t>
  </si>
  <si>
    <t xml:space="preserve">Fondo del Impuesto Sobre la Renta </t>
  </si>
  <si>
    <t>Fondo  de Aportaciones para la Nómina Educativa y Gasto operativo</t>
  </si>
  <si>
    <t>Fondo de Aportaciones para los Servicios de Salud</t>
  </si>
  <si>
    <t>Fondo de Aportaciones para la Infraestructura Social</t>
  </si>
  <si>
    <t xml:space="preserve">     Municipal</t>
  </si>
  <si>
    <t xml:space="preserve">     Estatal</t>
  </si>
  <si>
    <t xml:space="preserve">Fondo de Aportaciones para el Fortalecimiento de los Municipios y de las Demarcaciones Territoriales del Distrito Federal </t>
  </si>
  <si>
    <t>Fondo de Aportaciones Múltiples</t>
  </si>
  <si>
    <t>Fondo de Aportaciones para la Educación Tecnológica y de Adultos</t>
  </si>
  <si>
    <t>Fondo de Aportaciones para la Seguridad Pública de los Estados y del Distrito Federal</t>
  </si>
  <si>
    <t>Fondo de Aportaciones para el Fortalecimiento de las Entidades Federativas ( FAFEF )</t>
  </si>
  <si>
    <t>Impuesto sobre Automóviles Nuevos</t>
  </si>
  <si>
    <t xml:space="preserve">Actos de Fiscalización </t>
  </si>
  <si>
    <t>Otros Incentivos</t>
  </si>
  <si>
    <t xml:space="preserve">Retenciones  de  5  al Millar </t>
  </si>
  <si>
    <t>ZOFEMAT</t>
  </si>
  <si>
    <t>Indem. Dev ch devuelto 20%</t>
  </si>
  <si>
    <t>Multas Federales no Fiscales</t>
  </si>
  <si>
    <t>De los Ingresos por la Enajenación de Terrenos, construcciones o terrenos y construcciones Artículo 127</t>
  </si>
  <si>
    <t>De los Ingresos por la Enajenación de Terrenos, construcciones o terrenos y construcciones Artículo 126</t>
  </si>
  <si>
    <t>Impuestos a las Ventas Finales de Gasolinas y Diesel</t>
  </si>
  <si>
    <t xml:space="preserve">Incentivo Régimen de Incorporación Fiscal </t>
  </si>
  <si>
    <t xml:space="preserve">Fondo de Compensación del Impuesto sobre Automóviles Nuevos </t>
  </si>
  <si>
    <t>Fondo de Compensación del Régimen de Pequeños Contribuyentes y Régimen de Intermedios</t>
  </si>
  <si>
    <t>Impuesto sobre tenencia federal</t>
  </si>
  <si>
    <t xml:space="preserve">Del Régimen de Pequeños Contribuyentes </t>
  </si>
  <si>
    <t>Del Régimen Intermedio de las Personas Físicas con Actividades Empresariales</t>
  </si>
  <si>
    <t>Fondo para Entidades Federativas y Municipios productores de hidrocarburos</t>
  </si>
  <si>
    <t xml:space="preserve">Fondo para el Desarrollo Regional Sustentable de Estados y Municipios Mineros (Fondo Minero) </t>
  </si>
  <si>
    <t>PARTICIPACIONES</t>
  </si>
  <si>
    <t xml:space="preserve">PARTICIPACIONES </t>
  </si>
  <si>
    <t>APORTACIONES</t>
  </si>
  <si>
    <t>CONVENIOS</t>
  </si>
  <si>
    <t>DEL 1 DE ENERO  AL 31 DE DICIEMBRE DE 2022</t>
  </si>
  <si>
    <t>AVGM/OAX/AC2/SM/88 (RAMO 04)</t>
  </si>
  <si>
    <t>AVGM/OAX/AC2/SM/92 (RAMO 04)</t>
  </si>
  <si>
    <t>SUBSIDIO COMISIÓN NACIONAL DE BÚSQUEDA DE PERSONAS 2022- RECURSOS FEDERALES (RAMO 04)</t>
  </si>
  <si>
    <t>CAPUFE 2021 (RAMO 09)</t>
  </si>
  <si>
    <t>CAPUFE 2022 (RAMO 09)</t>
  </si>
  <si>
    <t>PROGRAMA S300 FORTALECIMIENTO A LA EXCELENCIA EDUCATIVA 2022 (RAMO 11)</t>
  </si>
  <si>
    <t>PROGRAMA EXPANSIÓN DE LA EDUCACIÓN INICIAL 2022 (RAMO 11)</t>
  </si>
  <si>
    <t>PROGRAMA NACIONAL DE INGLÉS 2022 (RAMO 11)</t>
  </si>
  <si>
    <t>PROGRAMA PARA EL DESARROLLO PROFESIONAL DOCENTE 2022  (RAMO 11)</t>
  </si>
  <si>
    <t>PROGRAMA DE FORTALECIMIENTO DE LOS SERVICIOS DE EDUCACIÓN ESPECIAL 2022 (RAMO 11)</t>
  </si>
  <si>
    <t>U080 APOYO A CENTROS Y ORGANIZACIONES DE EDUCACIÓN 83 MDP 2022 (RAMO 11)</t>
  </si>
  <si>
    <t>PROGRAMA EDUCACIÓN PARA ADULTOS (INEA) 2022 (RAMO 11)</t>
  </si>
  <si>
    <t>RECURSO FEDERAL EXTRAORDINARIO NO REGULARIZABLE UABJO 2022 (RAMO 11)</t>
  </si>
  <si>
    <t>MACRO REGIONAL DEL EVENTO NACIONALES CONADE 2022 (RAMO 11)</t>
  </si>
  <si>
    <t xml:space="preserve"> U080 APOYO A CENTROS Y ORGANIZACIONES DE EDUCACIÓN 90 MDP 2022 (RAMO 11)</t>
  </si>
  <si>
    <t>U080 APOYO A CENTROS Y ORGANIZACIONES DE EDUCACIÓN 133 MDP 2022 (RAMO 11)</t>
  </si>
  <si>
    <t>PROGRAMA DE EXPANSIÓN DE LA EDUCACIÓN MEDIA SUPERIOR Y SUPERIOR UABJO 2022 (RAMO 11)</t>
  </si>
  <si>
    <t xml:space="preserve"> (RAMO 11)U080 APOYO A CENTROS Y ORGANIZACIONES DE EDUCACION UACO 2022</t>
  </si>
  <si>
    <t>POLÍTICA SALARIAL UABJO 2022 (RAMO 11)</t>
  </si>
  <si>
    <t>SUBSIDIO FEDERAL EXTRAORDINARIO NO REGULARIZABLE UABJO 2022 CTA 3 (RAMO 11)</t>
  </si>
  <si>
    <t>SUBSIDIO FEDERAL EXTRAORDINARIO NO REGULARIZABLE UABJO 2022 CTA 2 (RAMO 11)</t>
  </si>
  <si>
    <t>RECURSO FEDERAL Y ESTATAL EXTRAORDINARIO NO REGULARIZABLE 2022 (RAMO 11)</t>
  </si>
  <si>
    <t xml:space="preserve"> INSABI PRESTACIÓN GRATUITA DE SERVICIOS DE SALUD, MEDICAMENTOS Y DEMÁS INSUMOS ASOCIADOS 2021 (RAMO 12)</t>
  </si>
  <si>
    <t>FORTALECIMIENTO DEL SISTEMA PÚBLICO DE SALUD DEL ESTADO DE OAXACA EN BENEFICIO DE LAS PERSONAS SIN SEGURIDAD SOCIAL 2021  (RAMO 12)</t>
  </si>
  <si>
    <t xml:space="preserve">  (RAMO 12)INSABI PRESTACIÓN GRATUITA DE SERVICIOS DE SALUD, MEDICAMENTOS Y DEMÁS INSUMOS ASOCIADOS 2022</t>
  </si>
  <si>
    <t>PROGRAMA E025 PREVENCIÓN Y ATENCION CONTRA LAS ADICCIONES 2022  (RAMO 12)</t>
  </si>
  <si>
    <t>FORTALECIMIENTO PARA LA ATENCION DE NIÑAS, NIÑOS Y ADOLESCENTES MIGRANTES ACOMPAÑADOS EN EL DIF OAXACA 2022  (RAMO 12)</t>
  </si>
  <si>
    <t>AFASPE 2022</t>
  </si>
  <si>
    <t>PROGRAMA DE ATENCION A PERSONAS CON DISCAPACIDAD, PROYECTO ADQUISICION Y DONACION DE PROTESIS PARA PACIENTES AMPUTADOS DE EXTREMIDADES INFERIORES DEL CENTRO DE REHABILITACION Y EDUCACION ESPECIAL OAXA  (RAMO 12)</t>
  </si>
  <si>
    <t xml:space="preserve"> PROGRAMA PRESUPUESTARIO S200 FORTALECIMIENTO A LA ATENCION MÉDICA 2022  (RAMO 12)</t>
  </si>
  <si>
    <t>FONDO DE SALUD PARA EL BIENESTAR (FONSABI) 2022  (RAMO 12)</t>
  </si>
  <si>
    <t>FORTALECIMIENTO DEL HOSPITAL ESPECIALIZADO DE LA HEROICA CIUDAD DE JUCHITÁN DE ZARAGOZA (FONSABI) 2022  (RAMO 12)</t>
  </si>
  <si>
    <t>PROGRAMA PRESUPUESTARIO E023 APOYO PARA LA OPERACIÓN DE UNIDADES MÉDICAS MÓVILES 2022  (RAMO 12)</t>
  </si>
  <si>
    <t>ZOFEMAT (RAMO 16)</t>
  </si>
  <si>
    <t>PROGRAMA DE AGUA POTABLE, DRENAJE Y TRATAMIENTO (PROAGUA) 2022  (RAMO 16)</t>
  </si>
  <si>
    <t xml:space="preserve"> PROGRAMA E05 CAPACITACIÓN AMBIENTAL Y DESARROLLO SUSTENTABLE EN MATERIA DE CULTURA DEL AGUA 2022  (RAMO 16)</t>
  </si>
  <si>
    <t>PAIMEF 2022 (RAMO 20)</t>
  </si>
  <si>
    <t>FONDO DE ESTABILIZACIÓN DE LOS INGRESOS DE LAS ENTIDADES FEDERATIVAS 2021 (RAMO 23)</t>
  </si>
  <si>
    <t>ARMONIZACION CONTABLE 2022 (RAMO 23)</t>
  </si>
  <si>
    <t>FIDEICOMISO PARA LA INFRAESTRUCTURA EN LOS ESTADOS (FIES) 2022 (RAMO 23)</t>
  </si>
  <si>
    <t>FONDO DE ESTABILIZACIÓN DE LOS INGRESOS DE LAS ENTIDADES FEDERATIVAS 2022 (FEIEF) (RAMO 23)</t>
  </si>
  <si>
    <t>PROYECTO  DENOMINADO ESTUDIO DE PELICULAS FOTOCATALITICAS DEPOSITADAS EN LA SUPERFICIE DE CERAMICA A BASE DE OXIDO DE ESTAÑO CONACYT UTM 2019 (RAMO 38)</t>
  </si>
  <si>
    <t>DILUCIDACIÓN DEL MECANISMO DE ACCIÓN IN VITRO DE PLANTAS MEDICINALES UTILIZADAS EN OAXACA CONTRA EL VENENO DEL ALACRÁN CONACYT  2019 (RAMO 38)</t>
  </si>
  <si>
    <t>PROYECTO MEMORIA HISTÓRICA Y BIOCULTURAL CONACYT UNSIJ 2022 (RAMO 38)</t>
  </si>
  <si>
    <t>DISCERNIENDO LA IMPORTANCIA DE LA INTERACCIÓN PARASPORINAS-MEMBRANA CELULAR PARA SU ACTIVIDAD CITOTÓXICA EN LA CÉDULA DE ORIGEN CANCEROSO CONACYT UNPA 2022 (RAMO 38)</t>
  </si>
  <si>
    <t xml:space="preserve"> APOYO A INSTITUCIONES ESTATALES DE CULTURA 2022 (RAMO 48)</t>
  </si>
  <si>
    <t>CENTRO DE LAS ARTES DE SAN AGUSTÍN PREMIOS CASA ZAPOTECO 2022 (RAMO 48)</t>
  </si>
  <si>
    <t>CASA DE LA CULTURA DE SANTO DOMINGO TEPUXTEPEC, PAICE 2022 (RAMO 48)</t>
  </si>
  <si>
    <t>CENTRO CULTURAL COMUNITARIO DE SAN MATEO YUCUTINDOO, PAICE 2022 (RAMO 48)</t>
  </si>
  <si>
    <t>TEMPLO DE SANTA ANA, SANTA ANA DEL VALLE 2022 (RAMO 48)</t>
  </si>
  <si>
    <t>TEMPLO DE SAN FRANCISCO DE ASIS, VILLA TALEA DE CASTRO 2022 (RAMO 48)</t>
  </si>
  <si>
    <t>FONDO PARA EL BIENESTAR Y EL AVANCE DE LAS MUJERES (FOBAM) 2022 (RAMO 47)</t>
  </si>
  <si>
    <t>PROGRAMA DE FORTALECIMIENTO A LA TRANSVERSALIDAD DE LA PERSPECTIVA DE GÉNERO 2022 (RAMO 47)</t>
  </si>
  <si>
    <t>TRANSFERENCIAS ASIGNACIONES, SUBSIDIOS Y SUBVENCIONES, Y PENSIONES Y JUBILACIONES</t>
  </si>
  <si>
    <t>DEL 1 DE ENERO AL 31 DICIEMBRE DE 2022</t>
  </si>
  <si>
    <t>INSTITUTO TECNOLÓGICO SUPERIOR DE TEPOSCOLULA 2022</t>
  </si>
  <si>
    <t>INSTITUTO TECNOLÓGICO SUPERIOR DE SAN MIGUEL EL GRANDE 2022</t>
  </si>
  <si>
    <t>UNIVERSIDAD DEL PAPALOAPAN 2022</t>
  </si>
  <si>
    <t>UNIVERSIDAD DE LA CAÑADA 2022</t>
  </si>
  <si>
    <t>UNIVERSIDAD TECNOLÓGICA DE LA MIXTECA 2022</t>
  </si>
  <si>
    <t>SUBSIDIO ORDINARIO UABJO 2022</t>
  </si>
  <si>
    <t>UNIVERSIDAD DEL MAR 2022</t>
  </si>
  <si>
    <t>UNIVERSIDAD DE LA SIERRA JUÁREZ 2022</t>
  </si>
  <si>
    <t>UNIVERSIDAD DE LA SIERRA SUR 2022</t>
  </si>
  <si>
    <t>UNIVERSIDAD DEL ISTMO 2022</t>
  </si>
  <si>
    <t>SUBSIDIO UNIVERSIDAD POLITÉCNICA U006 2022</t>
  </si>
  <si>
    <t>SUBSIDIO UNIVERSIDADES TECNOLOGICAS U006 2022</t>
  </si>
  <si>
    <t>SUBSIDIO CECYTEO 2022</t>
  </si>
  <si>
    <t>CENTRO DE CAPACITACIÓN MUSICAL Y DESARROLLO DE LA CULTURA MIXE DEL ESTADO DE OAXACA (CECAM) 2022</t>
  </si>
  <si>
    <t>TELEBACHILLERATO COMUNITARIO 2022</t>
  </si>
  <si>
    <t>SUBSIDIO COBAO 2022</t>
  </si>
  <si>
    <t>COLEGIO SUPERIOR PARA LA EDUCACIÓN INTEGRAL INTERCULTURAL DE OAXACA 2022</t>
  </si>
  <si>
    <t>SUBSIDIO ICAPET 2022</t>
  </si>
  <si>
    <t xml:space="preserve">INCENTIVOS DERIVADOS DE LA COLABORACIÓN FISCAL </t>
  </si>
  <si>
    <t>OTROS INGRESOS Y BENEFICIOS</t>
  </si>
  <si>
    <t>Interes ganados de valores, Créditos, Bonos y Otros (Productos Financieros de Recursos Federales)</t>
  </si>
  <si>
    <t>Otros Ingresos</t>
  </si>
  <si>
    <t xml:space="preserve">CLASIFICACION POR TIPO Y OBJETO DE GASTO </t>
  </si>
  <si>
    <t>CUENTA PÚBLICA 2022</t>
  </si>
  <si>
    <t xml:space="preserve">DEVENGADO </t>
  </si>
  <si>
    <t>APROBADO</t>
  </si>
  <si>
    <t>TOTAL GENERAL</t>
  </si>
  <si>
    <t xml:space="preserve">GASTO CORRIENTE </t>
  </si>
  <si>
    <t>GASTO DE OPERACIÓN</t>
  </si>
  <si>
    <t>SERVICIOS PERSONALES</t>
  </si>
  <si>
    <t>MATERIALES Y SUMINISTROS</t>
  </si>
  <si>
    <t>SERVICIOS GENERALES</t>
  </si>
  <si>
    <t>TRANSFERENCIAS, ASIGNACIONES, SUBSIDIOS Y OTRAS AYUDAS</t>
  </si>
  <si>
    <t>TRANSFERENCIAS CORRIENTES</t>
  </si>
  <si>
    <t>SUBSIDIOS Y SUBVENCIONES</t>
  </si>
  <si>
    <t>AYUDAS SOCIALES</t>
  </si>
  <si>
    <t>DONATIVOS</t>
  </si>
  <si>
    <t>APORTACIÓN A FIDEICOMISOS</t>
  </si>
  <si>
    <t>PARTICIPACIONES Y APORTACIONES</t>
  </si>
  <si>
    <t>GASTO DE CAPITAL</t>
  </si>
  <si>
    <t>INVERSIÓN PÚBLICA</t>
  </si>
  <si>
    <t>BIENES MUEBLES, INMUEBLES E INTANGIBLES</t>
  </si>
  <si>
    <t>OBRA PÚBLICA</t>
  </si>
  <si>
    <t>ACCIONES PRODUCTIVAS</t>
  </si>
  <si>
    <t>ACCIONES DE FOMENTO</t>
  </si>
  <si>
    <t>TRANSFERENCIAS DE CAPITAL</t>
  </si>
  <si>
    <t>AMORTIZACIÓN DE LA DEUDA Y DISMINUCIÓN DE PASIVOS</t>
  </si>
  <si>
    <t>DEUDA PÚBLICA</t>
  </si>
  <si>
    <t>ADEFAS</t>
  </si>
  <si>
    <t>PENSIONES Y JUBILACIONES</t>
  </si>
  <si>
    <t>CLASIFICACIÓN POR OBJETO DEL GASTO POR FUENTE DE FINANCIAMIENTO</t>
  </si>
  <si>
    <t xml:space="preserve">ESTATAL </t>
  </si>
  <si>
    <t>RAMO 33</t>
  </si>
  <si>
    <t>FEDERAL</t>
  </si>
  <si>
    <t>DEVENGADO</t>
  </si>
  <si>
    <t xml:space="preserve">RESUMEN POR FINALIDAD </t>
  </si>
  <si>
    <t>GOBIERNO</t>
  </si>
  <si>
    <t>DESARROLLO SOCIAL</t>
  </si>
  <si>
    <t xml:space="preserve">DESARROLLO ECONÓMICO </t>
  </si>
  <si>
    <t>OTRAS NO CLASIFICADAS EN FUNCIONES ANTERIORES</t>
  </si>
  <si>
    <t>LEGISLACIÓN</t>
  </si>
  <si>
    <t>JUSTICIA</t>
  </si>
  <si>
    <t>COORDINACIÓN  DE LA POLÍTICA DE GOBIERNO</t>
  </si>
  <si>
    <t>ASUNTOS FINANCIEROS Y HACENDARIOS</t>
  </si>
  <si>
    <t>ASUNTOS DE ORDEN PÚBLICO Y DE SEGURIDAD INTERIOR</t>
  </si>
  <si>
    <t>OTROS SERVICIOS GENERALES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</si>
  <si>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</si>
  <si>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</si>
  <si>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</si>
  <si>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</si>
  <si>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</si>
  <si>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</si>
  <si>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</si>
  <si>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</si>
  <si>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</si>
  <si>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</si>
  <si>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TRANSPORTE</t>
  </si>
  <si>
    <t>COMUNICACIONES</t>
  </si>
  <si>
    <t>TURISMO</t>
  </si>
  <si>
    <t>OTRAS INDUSTRIAS Y OTROS ASUNTOS ECONÓMICOS</t>
  </si>
  <si>
    <t>TRANSACCIONES DE LA DEUDA PÚBLICA/COSTO FINANCIERO DE LA DEUDA</t>
  </si>
  <si>
    <t>TRANSFERENCIAS, PARTICIPACIONES Y APORTACIONES ENTRE DIFERENTES NIVELES Y ORDENES DE GOBIERNO</t>
  </si>
  <si>
    <t>ADEUDOS DE EJERCICIOS FISCALES ANTERIORES</t>
  </si>
  <si>
    <t>RESUMEN POR FINALIDAD-FUNCION  POR FUENTE DE FINANCIAMIENTO</t>
  </si>
  <si>
    <t xml:space="preserve">RESUMEN POR EJE </t>
  </si>
  <si>
    <t>OAXACA INCLUYENTE CON EL DESARROLLO SOCIAL</t>
  </si>
  <si>
    <t>OAXACA MODERNO Y TRANSPARENTE</t>
  </si>
  <si>
    <t>OAXACA SEGURO</t>
  </si>
  <si>
    <t>OAXACA PRODUCTIVO E INNOVADOR</t>
  </si>
  <si>
    <t>OAXACA SUSTENTABLE</t>
  </si>
  <si>
    <t>VIVIENDA</t>
  </si>
  <si>
    <t>ACCESO A LA ALIMENTACIÓN</t>
  </si>
  <si>
    <t>INCLUSIÓN ECONÓMICA</t>
  </si>
  <si>
    <t>GRUPOS EN SITUACIÓN DE VULNERABILIDAD</t>
  </si>
  <si>
    <t>MIGRANTES</t>
  </si>
  <si>
    <t>CULTURA FÍSICA Y DEPORTE</t>
  </si>
  <si>
    <t>CULTURA Y ARTE</t>
  </si>
  <si>
    <t>ADMINISTRACIÓN MODERNA</t>
  </si>
  <si>
    <t>COORDINACIÓN INSTITUCIONAL</t>
  </si>
  <si>
    <t>GESTIÓN PARA RESULTADOS</t>
  </si>
  <si>
    <t>FINANZAS PÚBLICAS</t>
  </si>
  <si>
    <t>TRANSPARENCIA Y RENDICIÓN DE CUENTAS</t>
  </si>
  <si>
    <t>DESARROLLO INSTITUCIONAL MUNICIPAL</t>
  </si>
  <si>
    <t>SEGURIDAD CIUDADANA</t>
  </si>
  <si>
    <t>PROCURACIÓN DE JUSTICIA</t>
  </si>
  <si>
    <t>DERECHOS HUMANOS</t>
  </si>
  <si>
    <t>GOBERNABILIDAD Y PAZ SOCIAL</t>
  </si>
  <si>
    <t>PREVENCIÓN Y PROTECCIÓN CONTRA DESASTRES</t>
  </si>
  <si>
    <t>PRODUCTIVIDAD AGROPECUARIA</t>
  </si>
  <si>
    <t>PESCA Y ACUICULTURA</t>
  </si>
  <si>
    <t>COMUNICACIONES Y TRANSPORTES</t>
  </si>
  <si>
    <t>IMPULSO A LA ECONOMÍA Y ZONAS ECONÓMICAS ESPECIALES</t>
  </si>
  <si>
    <t>MEDIO AMBIENTE Y BIODIVERSIDAD</t>
  </si>
  <si>
    <t>DESARROLLO FORESTAL</t>
  </si>
  <si>
    <t>RESIDUOS SOLIDOS</t>
  </si>
  <si>
    <t>ENERGÍAS ALTERNATIVAS</t>
  </si>
  <si>
    <t>ORDENAMIENTO TERRITORIAL</t>
  </si>
  <si>
    <t>RESUMEN POR EJE-TEMA  POR FUENTE DE FINANCIAMIENTO</t>
  </si>
  <si>
    <t>CLASIFICACIÓN ADMINISTRATIVA</t>
  </si>
  <si>
    <t>ADMINISTRACIÓN PÚBLICA CENTRALIZADA</t>
  </si>
  <si>
    <t>PODER LEGISLATIVO</t>
  </si>
  <si>
    <t>PODER JUDICIAL</t>
  </si>
  <si>
    <t>ÓRGANOS AUTÓNOMOS</t>
  </si>
  <si>
    <t>ORGANISMOS PÚBLICOS DESCENTRALIZADOS</t>
  </si>
  <si>
    <t>FIDEICOMISOS PÚBLICOS</t>
  </si>
  <si>
    <t>INSTITUCIONES PÚBLICAS DE SEGURIDAD SOCIAL</t>
  </si>
  <si>
    <t>MUNICIPIOS</t>
  </si>
  <si>
    <t>GUBERNATURA</t>
  </si>
  <si>
    <t>SECRETARÍA DE GOBIERNO</t>
  </si>
  <si>
    <t>SECRETARÍA DE SEGURIDAD Y PROTECCIÓN CIUDADANA</t>
  </si>
  <si>
    <t>SECRETARÍA DE INFRAESTRUCTURAS Y COMUNICACIONES</t>
  </si>
  <si>
    <t>SECRETARÍA DE MOVILIDAD</t>
  </si>
  <si>
    <t xml:space="preserve">SECRETARÍA DE LAS CULTURAS Y ARTES </t>
  </si>
  <si>
    <t>SECRETARÍA DE BIENESTAR, TEQUIO E INCLUSIÓN</t>
  </si>
  <si>
    <t>SECRETARÍA DE INTERCULTURALIDAD, PUEBLOS Y COMUNIDADES INDIGENAS Y AFROMEXICANAS</t>
  </si>
  <si>
    <t>SECRETARÍA DE FOMENTO AGROALIMENTARIO Y DESARROLLO RURAL</t>
  </si>
  <si>
    <t>SECRETARÍA DE FINANZAS</t>
  </si>
  <si>
    <t>INVERSIÓN, PREVISIÓN Y PARIPASSU</t>
  </si>
  <si>
    <t>SECRETARÍA DE FINANZAS-NORMATIVA</t>
  </si>
  <si>
    <t>SECRETARÍA DE ADMINISTRACIÓN</t>
  </si>
  <si>
    <t>SECRETARÍA DE ADMINISTRACIÓN-DIRECCIÓN DE RECURSOS HUMANOS</t>
  </si>
  <si>
    <t>SECRETARÍA DE HONESTIDAD, TRANSPARENCIA Y FUNCIÓN PÚBLICA</t>
  </si>
  <si>
    <t xml:space="preserve">JEFATURA DE LA GUBERNATURA (EXTINTA) </t>
  </si>
  <si>
    <t>CONSEJERÍA JURÍDICA Y ASISTENCIA LEGAL DEL ESTADO</t>
  </si>
  <si>
    <t>COORDINACIÓN GENERAL DE EDUCACIÓN MEDIA SUPERIOR Y SUPERIOR, CIENCIA Y TECNOLOGÍA</t>
  </si>
  <si>
    <t xml:space="preserve">COORDINACIÓN DE COMUNICACIÓN SOCIAL </t>
  </si>
  <si>
    <t>COORDINACIÓN PARA LA ATENCIÓN DE LOS DERECHOS HUMANOS</t>
  </si>
  <si>
    <t>INSTITUTO DE PLANEACIÓN PARA EL BIENESTAR</t>
  </si>
  <si>
    <t>SECRETARIADO EJECUTIVO DEL SISTEMA ESTATAL DE SEGURIDAD PÚBLICA</t>
  </si>
  <si>
    <t>SECRETARÍA DE DESARROLLO ECONÓMICO</t>
  </si>
  <si>
    <t>SECRETARÍA DE TURISMO</t>
  </si>
  <si>
    <t xml:space="preserve">SECRETARÍA DE LAS MUJERES </t>
  </si>
  <si>
    <t>SECRETARÍA DE MEDIO AMBIENTE, BIODIVERSIDAD, ENERGÍAS Y SOSTENIBILIDAD</t>
  </si>
  <si>
    <t xml:space="preserve">TOTAL </t>
  </si>
  <si>
    <t>CONGRESO DEL ESTADO</t>
  </si>
  <si>
    <t>AUDITORÍA SUPERIOR DE FISCALIZACIÓN DEL ESTADO DE OAXACA</t>
  </si>
  <si>
    <t>TRIBUNAL SUPERIOR DE JUSTICIA</t>
  </si>
  <si>
    <t>CONSEJO DE LA JUDICATURA</t>
  </si>
  <si>
    <t>DEFENSORÍA DE LOS DERECHOS HUMANOS DEL PUEBLO DE OAXACA</t>
  </si>
  <si>
    <t>INSTITUTO ESTATAL ELECTORAL Y DE PARTICIPACIÓN CIUDADANA DE OAXACA</t>
  </si>
  <si>
    <t>UNIVERSIDAD AUTÓNOMA "BENITO JUÁREZ" DE OAXACA</t>
  </si>
  <si>
    <t>COMISIÓN ESTATAL DE ARBITRAJE MÉDICO DE OAXACA</t>
  </si>
  <si>
    <t>ÓRGANO GARANTE DE ACCESO A LA INFORMACIÓN PÚBLICA, TRANSPARENCIA, PROTECCIÓN DE DATOS PERSONALES Y BUEN GOBIERNO DEL ESTADO DE OAXACA.</t>
  </si>
  <si>
    <t>FISCALÍA GENERAL DEL ESTADO DE OAXACA</t>
  </si>
  <si>
    <t>TRIBUNAL ELECTORAL DEL ESTADO DE OAXACA</t>
  </si>
  <si>
    <t>TRIBUNAL DE JUSTICIA ADMINISTRATIVA DEL ESTADO DE OAXACA</t>
  </si>
  <si>
    <t>UNIVERSIDAD AUTÓNOMA COMUNAL DE OAXACA</t>
  </si>
  <si>
    <r>
      <t xml:space="preserve">CAMINOS Y AEROPISTAS DE OAXACA / </t>
    </r>
    <r>
      <rPr>
        <b/>
        <sz val="8"/>
        <rFont val="Calibri"/>
        <family val="2"/>
        <scheme val="minor"/>
      </rPr>
      <t>CAMINOS DEL BIENESTAR</t>
    </r>
  </si>
  <si>
    <t>CASA DE LA CULTURA OAXAQUEÑA</t>
  </si>
  <si>
    <t>CENTRO DE LAS ARTES DE SAN AGUSTÍN</t>
  </si>
  <si>
    <t>COLEGIO DE BACHILLERES DEL ESTADO DE OAXACA</t>
  </si>
  <si>
    <t>COLEGIO DE ESTUDIOS CIENTÍFICOS Y TECNOLÓGICOS DEL ESTADO DE OAXACA</t>
  </si>
  <si>
    <t>COLEGIO SUPERIOR PARA LA EDUCACIÓN INTEGRAL INTERCULTURAL DE OAXACA</t>
  </si>
  <si>
    <r>
      <t xml:space="preserve">COMISIÓN ESTATAL DE VIVIENDA / </t>
    </r>
    <r>
      <rPr>
        <b/>
        <sz val="8"/>
        <rFont val="Calibri"/>
        <family val="2"/>
        <scheme val="minor"/>
      </rPr>
      <t>VIVIENDA BIENESTAR</t>
    </r>
  </si>
  <si>
    <r>
      <t xml:space="preserve">COMISIÓN ESTATAL DEL AGUA / </t>
    </r>
    <r>
      <rPr>
        <b/>
        <sz val="8"/>
        <rFont val="Calibri"/>
        <family val="2"/>
        <scheme val="minor"/>
      </rPr>
      <t>PARA EL BIENESTAR</t>
    </r>
  </si>
  <si>
    <t>COMISIÓN ESTATAL FORESTAL</t>
  </si>
  <si>
    <t>COMISIÓN ESTATAL PARA LA PLANEACIÓN DE LA EDUCACIÓN SUPERIOR EN EL ESTADO DE OAXACA</t>
  </si>
  <si>
    <t>COMISIÓN ESTATAL PARA LA PLANEACIÓN Y PROGRAMACIÓN DE LA EDUCACIÓN MEDIA SUPERIOR DEL ESTADO DE OAXACA</t>
  </si>
  <si>
    <t>COMISIÓN PARA LA REGULARIZACIÓN DE LA TENENCIA DE LA TIERRA URBANA DEL ESTADO DE OAXACA</t>
  </si>
  <si>
    <t>CONSEJO ESTATAL PARA LA PREVENCIÓN Y CONTROL DEL SIDA</t>
  </si>
  <si>
    <t>CONSEJO OAXAQUEÑO DE CIENCIA, TECNOLOGÍA E INNOVACIÓN.</t>
  </si>
  <si>
    <r>
      <t xml:space="preserve">COORDINACIÓN ESTATAL DE PROTECCIÓN CIVIL DE OAXACA / </t>
    </r>
    <r>
      <rPr>
        <b/>
        <sz val="8"/>
        <rFont val="Calibri"/>
        <family val="2"/>
        <scheme val="minor"/>
      </rPr>
      <t>COORDINACIÓN ESTATAL DE PROTECCIÓN CIVIL Y GESTIÓN DE RIEZGOS</t>
    </r>
  </si>
  <si>
    <t>CORPORACIÓN OAXAQUEÑA DE RADIO Y TELEVISIÓN</t>
  </si>
  <si>
    <t>DIRECCIÓN GENERAL DE POBLACIÓN DE OAXACA</t>
  </si>
  <si>
    <t>HOSPITAL DE LA NIÑEZ OAXAQUEÑA</t>
  </si>
  <si>
    <t>INSTITUTO DE CAPACITACIÓN Y PRODUCTIVIDAD PARA EL TRABAJO DEL ESTADO DE OAXACA</t>
  </si>
  <si>
    <t>INSTITUTO DE ESTUDIOS DE BACHILLERATO DEL ESTADO DE OAXACA</t>
  </si>
  <si>
    <t>INSTITUTO DE LA JUVENTUD DEL ESTADO DE OAXACA</t>
  </si>
  <si>
    <t>INSTITUTO DEL PATRIMONIO CULTURAL DEL ESTADO DE OAXACA</t>
  </si>
  <si>
    <t>INSTITUTO ESTATAL DE EDUCACIÓN PARA ADULTOS</t>
  </si>
  <si>
    <t>INSTITUTO ESTATAL DE EDUCACIÓN PÚBLICA DE OAXACA</t>
  </si>
  <si>
    <t>INSTITUTO OAXAQUEÑO CONSTRUCTOR DE INFRAESTRUCTURA FÍSICA EDUCATIVA</t>
  </si>
  <si>
    <t>INSTITUTO OAXAQUEÑO DE ATENCIÓN AL MIGRANTE</t>
  </si>
  <si>
    <t>INSTITUTO OAXAQUEÑO DE LAS ARTESANÍAS</t>
  </si>
  <si>
    <t>INSTITUTO TECNOLÓGICO SUPERIOR DE SAN MIGUEL EL GRANDE</t>
  </si>
  <si>
    <t>INSTITUTO TECNOLÓGICO SUPERIOR DE TEPOSCOLULA</t>
  </si>
  <si>
    <t>NOVAUNIVERSITAS</t>
  </si>
  <si>
    <r>
      <t xml:space="preserve">SERVICIOS DE AGUA POTABLE Y ALCANTARILLADO DE OAXACA / </t>
    </r>
    <r>
      <rPr>
        <b/>
        <sz val="8"/>
        <rFont val="Calibri"/>
        <family val="2"/>
        <scheme val="minor"/>
      </rPr>
      <t>SISTEMA OPERADOR DE AGUA POTABLE Y ALCANTARILLADO</t>
    </r>
  </si>
  <si>
    <t>SERVICIOS DE SALUD DE OAXACA</t>
  </si>
  <si>
    <t>SISTEMA PARA EL DESARROLLO INTEGRAL DE LA FAMILIA DEL ESTADO DE OAXACA</t>
  </si>
  <si>
    <t>UNIVERSIDAD DE CHALCATONGO</t>
  </si>
  <si>
    <t>UNIVERSIDAD DE LA CAÑADA</t>
  </si>
  <si>
    <t>UNIVERSIDAD DE LA COSTA</t>
  </si>
  <si>
    <t>UNIVERSIDAD DE LA SIERRA JUÁREZ</t>
  </si>
  <si>
    <t>UNIVERSIDAD DE LA SIERRA SUR</t>
  </si>
  <si>
    <t>UNIVERSIDAD DEL ISTMO</t>
  </si>
  <si>
    <t>UNIVERSIDAD DEL MAR</t>
  </si>
  <si>
    <t>UNIVERSIDAD DEL PAPALOAPAN</t>
  </si>
  <si>
    <t>UNIVERSIDAD TECNOLÓGICA DE LA MIXTECA</t>
  </si>
  <si>
    <t>UNIVERSIDAD TECNOLÓGICA DE LA SIERRA SUR DE OAXACA</t>
  </si>
  <si>
    <t>UNIVERSIDAD TECNOLÓGICA DE LOS VALLES CENTRALES DE OAXACA</t>
  </si>
  <si>
    <t>DEFENSORÍA PÚBLICA DEL ESTADO DE OAXACA</t>
  </si>
  <si>
    <t>INSTITUTO OAXAQUEÑO DEL EMPRENDEDOR Y DE LA COMPETITIVIDAD</t>
  </si>
  <si>
    <t>INSTITUTO DE LA FUNCIÓN REGISTRAL DEL ESTADO DE OAXACA</t>
  </si>
  <si>
    <t>SECRETARÍA EJECUTIVA DEL SISTEMA ESTATAL DE COMBATE A LA CORRUPCIÓN</t>
  </si>
  <si>
    <t>ORGANISMO OPERADOR ENCARGADO DE LA GESTIÓN Y MANEJO INTEGRAL DE LOS RESIDUOS SÓLIDOS URBANOS Y DE MANEJO ESPECIAL DEL ESTADO DE OAXACA</t>
  </si>
  <si>
    <r>
      <t xml:space="preserve">COORDINACIÓN GENERAL DE ATENCIÓN REGIONAL / </t>
    </r>
    <r>
      <rPr>
        <b/>
        <sz val="8"/>
        <rFont val="Calibri"/>
        <family val="2"/>
        <scheme val="minor"/>
      </rPr>
      <t>COORDINACIÓN DE DELEGADOS DE PAZ SOCIAL</t>
    </r>
  </si>
  <si>
    <t>TELEBACHILLERATO COMUNITARIO DEL ESTADO DE OAXACA</t>
  </si>
  <si>
    <t>COORDINACIÓN GENERAL DE UNIDADES Y CARAVANAS MÓVILES DE SERVICIOS GRATUITOS</t>
  </si>
  <si>
    <r>
      <t xml:space="preserve">INSTITUTO DE CULTURA FÍSICA Y DEPORTE DE OAXACA / </t>
    </r>
    <r>
      <rPr>
        <b/>
        <sz val="8"/>
        <rFont val="Calibri"/>
        <family val="2"/>
        <scheme val="minor"/>
      </rPr>
      <t>INSTITUTO DEL DEPORTE</t>
    </r>
  </si>
  <si>
    <t>COORDINACIÓN GENERAL DE ENLACE FEDERAL</t>
  </si>
  <si>
    <t>COORDINACIÓN GENERAL DE RELACIONES INTERNACIONALES</t>
  </si>
  <si>
    <t>SISTEMA DE TRANSPORTE COLECTIVO METROPOLITANO CITYBUS OAXACA</t>
  </si>
  <si>
    <t>UNIVERSIDAD POLITÉCNICA DE NOCHIXTLÁN ABRAHAM CASTELLANOS</t>
  </si>
  <si>
    <t>COMISIÓN ESTATAL DE BÚSQUEDA DE PERSONAS DESAPARECIDAS PARA EL ESTADO DE OAXACA</t>
  </si>
  <si>
    <t>DIRECCIÓN GENERAL DEL HANGAR OFICIAL DEL GOBIERNO DEL ESTADO</t>
  </si>
  <si>
    <t>CENTRO DE CONCILIACIÓN LABORAL DEL ESTADO DE OAXACA</t>
  </si>
  <si>
    <t>PROCURADURÍA DE PROTECCIÓN AL AMBIENTE DEL ESTADO DE OAXACA</t>
  </si>
  <si>
    <t>FIDEICOMISO PARA EL DESARROLLO LOGÍSTICO DEL ESTADO DE OAXACA</t>
  </si>
  <si>
    <t>FIDEICOMISO DE FOMENTO PARA EL ESTADO DE OAXACA</t>
  </si>
  <si>
    <t>OFICINA DE CONVENCIONES Y VISITANTES DE OAXACA "OCV OAXACA"</t>
  </si>
  <si>
    <t>OFICINA DE PENSIONES DEL ESTADO DE OAXACA</t>
  </si>
  <si>
    <t>MUNICIPIOS - PARTICIPACIONES Y APORTACIONES</t>
  </si>
  <si>
    <t>INVERSIÓN CONCERTADA</t>
  </si>
  <si>
    <t>DEL 1 DE ENERO AL 31 DE DICIEMBRE DE 2022</t>
  </si>
  <si>
    <t xml:space="preserve"> (Pesos)</t>
  </si>
  <si>
    <t>ESTATAL</t>
  </si>
  <si>
    <t>INVERSIÓN PÚBLICA POR CLASIFICACIÓN ADMINISTRATIVA</t>
  </si>
  <si>
    <t>EJECUTOR</t>
  </si>
  <si>
    <t>Administración Pública Centralizada</t>
  </si>
  <si>
    <t>Consejería Jurídica y Asistencia Legal del Estado</t>
  </si>
  <si>
    <t>Coordinación para la Atención de los Derechos Humanos</t>
  </si>
  <si>
    <t>Secretaría de Bienestar, Tequio e Inclusión</t>
  </si>
  <si>
    <t>Secretaría de Desarrollo Económico</t>
  </si>
  <si>
    <t>Secretaría de Fomento Agroalimentario y Desarrollo Rural</t>
  </si>
  <si>
    <t>Secretaría de Honestidad, Transparencia y Función Pública</t>
  </si>
  <si>
    <t>Secretaría de Infraestructuras y Comunicaciones</t>
  </si>
  <si>
    <t>Secretaría de Interculturalidad, Pueblos y Comunidades Indígenas y Afromexicanas</t>
  </si>
  <si>
    <t xml:space="preserve">Secretaría de las Culturas y Artes </t>
  </si>
  <si>
    <t xml:space="preserve">Secretaría de las Mujeres </t>
  </si>
  <si>
    <t>Secretaría de Medio Ambiente, Biodiversidad, Energías y Sostenibilidad</t>
  </si>
  <si>
    <t>Secretaría de Seguridad y Protección Ciudadana</t>
  </si>
  <si>
    <t>Secretariado Ejecutivo del Sistema Estatal de Seguridad Pública</t>
  </si>
  <si>
    <t>continúa</t>
  </si>
  <si>
    <t>Organismos Públicos Descentralizados</t>
  </si>
  <si>
    <t>Caminos y Aeropistas de Oaxaca</t>
  </si>
  <si>
    <t>Centro de las Artes de San Agustín</t>
  </si>
  <si>
    <t>Colegio de Bachilleres del Estado de Oaxaca</t>
  </si>
  <si>
    <t>Comisión Estatal de Vivienda</t>
  </si>
  <si>
    <t>Comisión Estatal del Agua</t>
  </si>
  <si>
    <t>Comisión Estatal Forestal</t>
  </si>
  <si>
    <t>Consejo Oaxaqueño de Ciencia, Tecnología e Innovación.</t>
  </si>
  <si>
    <t>Coordinación Estatal de Protección Civil de Oaxaca</t>
  </si>
  <si>
    <t>Corporación Oaxaqueña de Radio y Televisión</t>
  </si>
  <si>
    <t>Defensoría Pública del Estado de Oaxaca</t>
  </si>
  <si>
    <t>Hospital de la Niñez Oaxaqueña</t>
  </si>
  <si>
    <t>Instituto de Capacitación y Productividad Para el Trabajo del Estado de Oaxaca</t>
  </si>
  <si>
    <t>Instituto de Cultura Física y Deporte de Oaxaca</t>
  </si>
  <si>
    <t>Instituto de la Juventud del Estado de Oaxaca</t>
  </si>
  <si>
    <t>Instituto del Patrimonio Cultural del Estado de Oaxaca</t>
  </si>
  <si>
    <t>Instituto Estatal de Educación para Adultos</t>
  </si>
  <si>
    <t>Instituto Estatal de Educación Pública de Oaxaca</t>
  </si>
  <si>
    <t>Instituto Oaxaqueño Constructor de Infraestructura Física Educativa</t>
  </si>
  <si>
    <t>Instituto Oaxaqueño de las Artesanías</t>
  </si>
  <si>
    <t>Instituto Oaxaqueño del Emprendedor y de la Competitividad</t>
  </si>
  <si>
    <t>Novauniversitas</t>
  </si>
  <si>
    <t>Servicios de Agua Potable y Alcantarillado de Oaxaca</t>
  </si>
  <si>
    <t>Servicios de Salud de Oaxaca</t>
  </si>
  <si>
    <t>Sistema para el Desarrollo Integral de la Familia del Estado de Oaxaca</t>
  </si>
  <si>
    <t>Universidad de Chalcatongo</t>
  </si>
  <si>
    <t>Universidad de la Cañada</t>
  </si>
  <si>
    <t>Universidad de la Costa</t>
  </si>
  <si>
    <t>Universidad de la Sierra Juárez</t>
  </si>
  <si>
    <t>Universidad de la Sierra Sur</t>
  </si>
  <si>
    <t>Universidad del Istmo</t>
  </si>
  <si>
    <t>Universidad del Mar</t>
  </si>
  <si>
    <t>Universidad del Papaloapan</t>
  </si>
  <si>
    <t>Universidad Tecnológica de la Mixteca</t>
  </si>
  <si>
    <t>Poder Legislativo</t>
  </si>
  <si>
    <t xml:space="preserve">Congreso del Estado </t>
  </si>
  <si>
    <t>Poder Judicial</t>
  </si>
  <si>
    <t>Consejo de la Judicatura</t>
  </si>
  <si>
    <t>Fideicomisos Públicos</t>
  </si>
  <si>
    <t>Fideicomiso para el Desarrollo Logístico del Estado de Oaxaca</t>
  </si>
  <si>
    <t>Oficina de Convenciones y Visitantes de Oaxaca "OCV Oaxaca"</t>
  </si>
  <si>
    <t>Órganos Autónomos</t>
  </si>
  <si>
    <t>Defensoría de los Derechos Humanos del Pueblo de Oaxaca</t>
  </si>
  <si>
    <t>Fiscalía General del Estado de Oaxaca</t>
  </si>
  <si>
    <t>Órgano Garante De Acceso a la Información Pública, Transparencia, Protección de Datos Personales y Buen Gobierno del Estado de Oaxaca.</t>
  </si>
  <si>
    <t>Tribunal de Justicia Administrativa del Estado de Oaxaca</t>
  </si>
  <si>
    <t>Universidad Autónoma "Benito Juárez"  de Oaxaca</t>
  </si>
  <si>
    <t>Universidad Autónoma Comunal de Oaxaca</t>
  </si>
  <si>
    <t>Municipios</t>
  </si>
  <si>
    <t>Inversión Concertada</t>
  </si>
  <si>
    <t xml:space="preserve"> DEL 1 DE ENERO AL 31 DE DICIEMBRE  </t>
  </si>
  <si>
    <t xml:space="preserve">RESUMEN DE INVERSIÓN POR CLASIFICACIÓN FUNCIONAL </t>
  </si>
  <si>
    <t>Finalidad y Función</t>
  </si>
  <si>
    <t>Total</t>
  </si>
  <si>
    <t>Gobierno</t>
  </si>
  <si>
    <t>Legislación</t>
  </si>
  <si>
    <t>Justicia</t>
  </si>
  <si>
    <t>Coordinación de la Política de Gobierno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</si>
  <si>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</si>
  <si>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</si>
  <si>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</si>
  <si>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</si>
  <si>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</si>
  <si>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</si>
  <si>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</si>
  <si>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</si>
  <si>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</si>
  <si>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</si>
  <si>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 xml:space="preserve">Desarrollo Económico </t>
  </si>
  <si>
    <t>Asuntos Económicos, Comerciales y Laborales en General</t>
  </si>
  <si>
    <t>Agropecuaria, Silvicultura, Pesca y Caza</t>
  </si>
  <si>
    <t>Transporte</t>
  </si>
  <si>
    <t>Turismo</t>
  </si>
  <si>
    <t>INVERSIÓN PÚBLICA POR EJE PED Y PROGRAMA PRESUPUESTARIO</t>
  </si>
  <si>
    <t>EJE Y PROGRAMA</t>
  </si>
  <si>
    <t>T OT A L</t>
  </si>
  <si>
    <t>1.- Oaxaca Incluyente Con Desarrollo Social</t>
  </si>
  <si>
    <t>Administración Estratégica en el Quehacer Educativo</t>
  </si>
  <si>
    <t>Ampliación de la Cobertura de la Educación Media Superior</t>
  </si>
  <si>
    <t>Ampliación y Mejoramiento de los Servicios de Agua Potable, Drenaje y Saneamiento.</t>
  </si>
  <si>
    <t>Atención Médica</t>
  </si>
  <si>
    <t>Atención Social a Grupos Vulnerables</t>
  </si>
  <si>
    <t>Desarrollo Integral e Intercultural de los Pueblos y Comunidades Indígenas y Afromexicanas</t>
  </si>
  <si>
    <t>Desarrollo Sustentable y Sostenible de la Producción Cultural</t>
  </si>
  <si>
    <t>Educación Básica Incluyente</t>
  </si>
  <si>
    <t>Educación para Jóvenes y Adultos y Desarrollo de Competencia para el Trabajo</t>
  </si>
  <si>
    <t>Fomento al Desarrollo de la Ciencia, la Tecnología y la Innovación</t>
  </si>
  <si>
    <t>Formación Profesional y Posgrado</t>
  </si>
  <si>
    <t>Formación y Desarrollo Profesional Docente</t>
  </si>
  <si>
    <t>Fortalecimiento a la Infraestructura Física Educativa</t>
  </si>
  <si>
    <t>Fortalecimiento a la Vivienda</t>
  </si>
  <si>
    <t>Fortalecimiento del Sistema de Salud</t>
  </si>
  <si>
    <t>Inclusión Social para el Bienestar del Estado de Oaxaca</t>
  </si>
  <si>
    <t>Incremento de la Oferta Educativa Superior</t>
  </si>
  <si>
    <t>Participación Comunitaria para el Desarrollo Humano con Asistencia Alimentaria</t>
  </si>
  <si>
    <t>Promoción y Fomento de las Políticas Públicas Igualitarias para Mujeres y Hombres</t>
  </si>
  <si>
    <t>Promoción, Fomento y Difusión de las Diversidades Culturales y Bioculturales</t>
  </si>
  <si>
    <t>Promoción, Recreación y Fomento de Actividad Física y Deporte</t>
  </si>
  <si>
    <t>Salvaguarda del Patrimonio Cultural Material  e Inmaterial</t>
  </si>
  <si>
    <t>2.-</t>
  </si>
  <si>
    <t>Oaxaca Moderno y Transparente</t>
  </si>
  <si>
    <t>Administración Eficiente de los Recursos del Gobierno del Estado</t>
  </si>
  <si>
    <t>Desarrollo y Fortalecimiento de las Capacidades de los Municipios</t>
  </si>
  <si>
    <t>Fortalecimiento de las Actividades del Poder Ejecutivo</t>
  </si>
  <si>
    <t>Fortalecimiento Legislativo del Estado</t>
  </si>
  <si>
    <t>Prevención, Sanción, Transparencia, Rendición De cuentas y Combate a la Corrupción</t>
  </si>
  <si>
    <t>Vigilancia y Fiscalización en el Uso de los Recursos Públicos</t>
  </si>
  <si>
    <t>Defensa y Protección de los Derechos Humanos</t>
  </si>
  <si>
    <t>Defensoría Jurídica y Justicia Laboral</t>
  </si>
  <si>
    <t>Desarrollo, Profesionalización y Certificación de Seguridad Pública</t>
  </si>
  <si>
    <t>Difusión de Acciones, Programas y Políticas Gubernamentales</t>
  </si>
  <si>
    <t>Gestión Integral de Riesgos</t>
  </si>
  <si>
    <t>Impartición de Justicia</t>
  </si>
  <si>
    <t>Política Transversal de Atención Integral de los Derechos Humanos</t>
  </si>
  <si>
    <t>4.- Oaxaca Productivo e Innovador</t>
  </si>
  <si>
    <t>Aprovechamiento Sustentable de Factores Productivos del Estado</t>
  </si>
  <si>
    <t>Desarrollo Acuícola y Pesquero</t>
  </si>
  <si>
    <t>Desarrollo Agrícola</t>
  </si>
  <si>
    <t>Desarrollo Pecuario</t>
  </si>
  <si>
    <t>Desarrollo Turístico Sustentable</t>
  </si>
  <si>
    <t>Fortalecimiento a la Competencia Laboral y Empleo de Calidad</t>
  </si>
  <si>
    <t>Impulso a la Economía</t>
  </si>
  <si>
    <t>Infraestructura Vial en el Estado de Oaxaca</t>
  </si>
  <si>
    <t>Producción, Transmisión y Cobertura de Radio, Televisión y Telecomunicaciones Públicas</t>
  </si>
  <si>
    <t>Profesionalización Turística</t>
  </si>
  <si>
    <t>Promoción Turística</t>
  </si>
  <si>
    <t>Prevención, Seguridad y Protección Pública</t>
  </si>
  <si>
    <t>Procuración General de Justicia</t>
  </si>
  <si>
    <t>5.- Oaxaca Sustentable</t>
  </si>
  <si>
    <t>Conservación de Ecosistemas y Prevención del Deterioro Ambiental</t>
  </si>
  <si>
    <t>Conservación y Restauración Forestal</t>
  </si>
  <si>
    <t>Gestión Integral de Residuos Sólidos</t>
  </si>
  <si>
    <t>Mejoramiento Urbano de los Centros de Población</t>
  </si>
  <si>
    <t>Producción y Productividad Forestal Sustentable</t>
  </si>
  <si>
    <r>
      <t>3</t>
    </r>
    <r>
      <rPr>
        <b/>
        <u/>
        <sz val="8"/>
        <color rgb="FF000000"/>
        <rFont val="Arial"/>
        <family val="2"/>
      </rPr>
      <t>.- Oaxaca Seguro</t>
    </r>
  </si>
  <si>
    <t xml:space="preserve">RESUMEN POR CLAVE DE FINANCIAMIENTO BEA </t>
  </si>
  <si>
    <t xml:space="preserve">DEL 1o. DE ENERO AL 31 DE DICIEMBRE </t>
  </si>
  <si>
    <t>C O N C E P T O</t>
  </si>
  <si>
    <t>MODIFICADO</t>
  </si>
  <si>
    <t>COMPROMETIDO</t>
  </si>
  <si>
    <t>BEAA</t>
  </si>
  <si>
    <t>FONDO DE APORTACIONES PARA LA NOMINA EDUCATIVA Y GASTO OPERATIVO</t>
  </si>
  <si>
    <t>BEAB</t>
  </si>
  <si>
    <t>FONDO DE APORTACIONES PARA LOS SERVICIOS DE SALUD</t>
  </si>
  <si>
    <t>BEAC</t>
  </si>
  <si>
    <t>FONDO DE APORTACIONES PARA LA INFRAESTRUCTURA SOCIAL ESTATAL</t>
  </si>
  <si>
    <t>BEAD</t>
  </si>
  <si>
    <t>FONDO DE APORTACIONES PARA LA INFRAESTRUCTURA SOCIAL MUNICIPAL</t>
  </si>
  <si>
    <t>BEAE</t>
  </si>
  <si>
    <t>FONDO DE APORTACIONES PARA EL FORTALECIMIENTO DE LOS MUNICIPIOS Y DE LAS DEMARCACIONES TERRITORIALES</t>
  </si>
  <si>
    <t>BEAF</t>
  </si>
  <si>
    <t>FONDO DE APORTACIONES MÚLTIPLES-ASISTENCIA SOCIAL</t>
  </si>
  <si>
    <t>BEAG</t>
  </si>
  <si>
    <t>FONDO DE APORTACIONES MÚLTIPLES - EDUCATIVA BASICA</t>
  </si>
  <si>
    <t>BEAH</t>
  </si>
  <si>
    <t>FONDO DE APORTACIONES MÚLTIPLES - EDUCATIVA SUPERIOR</t>
  </si>
  <si>
    <t>BEAJ</t>
  </si>
  <si>
    <t>FONDO DE APORTACIONES PARA LA EDUCACIÓN TECNOLÓGICA Y DE ADULTOS</t>
  </si>
  <si>
    <t>BEAK</t>
  </si>
  <si>
    <t>FONDO DE APORTACIONES PARA LA SEGURIDAD PÚBLICA DE LOS ESTADOS Y DEL DISTRITO FEDERAL</t>
  </si>
  <si>
    <t>BEAL</t>
  </si>
  <si>
    <t>FONDO DE APORTACIONES PARA EL FORTALECIMIENTO DE LAS ENTIDADES FEDERATIVAS</t>
  </si>
  <si>
    <t>FONDO DE APORTACIONES PARA LA NOMINA EDUCATIVA Y GASTOS DE OPERACIÓN</t>
  </si>
  <si>
    <t xml:space="preserve">VARIACIÓN        </t>
  </si>
  <si>
    <t>2022,</t>
  </si>
  <si>
    <t>GASTO CORRIENTE</t>
  </si>
  <si>
    <t>Servicios personales</t>
  </si>
  <si>
    <t>Materiales y suministros</t>
  </si>
  <si>
    <t>Servicios generales</t>
  </si>
  <si>
    <t>FONDO DE APORTACIONES PARA LA SALUD</t>
  </si>
  <si>
    <t>GASTO DE INVERSION</t>
  </si>
  <si>
    <t>Bienes muebles e Inmuebles</t>
  </si>
  <si>
    <t>Obra Pública</t>
  </si>
  <si>
    <t>Adefas</t>
  </si>
  <si>
    <t>FONDO DE APORTACIONES</t>
  </si>
  <si>
    <t>PARA LA INFRAESTRUCTURA SOCIAL</t>
  </si>
  <si>
    <t>DEL 01 ENERO AL 31 DE DICIEMBRE 2022</t>
  </si>
  <si>
    <t>(Pesos )</t>
  </si>
  <si>
    <t>Infraestructura Social Municipal</t>
  </si>
  <si>
    <t>Infraestructura Social Estatal</t>
  </si>
  <si>
    <t xml:space="preserve">  Inversión Pública</t>
  </si>
  <si>
    <t>FONDO DE APORTACIONES PARA EL FORTALECIMIENTO</t>
  </si>
  <si>
    <t>DE LOS MUNICIPIOS Y DE LAS DEMARCACIONES TERRITORIALES</t>
  </si>
  <si>
    <t xml:space="preserve">364,62,636 </t>
  </si>
  <si>
    <t>Fondo de Aportaciones para el Fortalecimiento de los Municipios y de las Demarcaciones Territoriales del Distrito Federal</t>
  </si>
  <si>
    <t>FONDO DE APORTACIONES MÚLTIPLES</t>
  </si>
  <si>
    <t>Asistencia Social</t>
  </si>
  <si>
    <t>Infraestructura Educativa Básica</t>
  </si>
  <si>
    <t>Infraestructura Educativa Media Superior y Superior</t>
  </si>
  <si>
    <t>Ayudas sociales</t>
  </si>
  <si>
    <t>Subsidios y Subvenciones</t>
  </si>
  <si>
    <t>FONDO DE APORTACIONES PARA LA SEGURIDAD PÚBLICA DE LOS</t>
  </si>
  <si>
    <t>ESTADOS Y DEL DISTRITO FEDERAL</t>
  </si>
  <si>
    <t>Aportacion Federal</t>
  </si>
  <si>
    <t xml:space="preserve">FONDO DE APORTACIONES PARA EL FORTALECIMIENTO DE LAS ENTIDADES </t>
  </si>
  <si>
    <t>FEDERATIVAS</t>
  </si>
  <si>
    <t>VARIACIÓN</t>
  </si>
  <si>
    <t>Inversión Pública</t>
  </si>
  <si>
    <t>Aportaciones del Estado al Fondo de Pensiones</t>
  </si>
  <si>
    <t>Deuda Pública</t>
  </si>
  <si>
    <t xml:space="preserve">I. Importe de las participaciones pagadas a los municipios del Estado de Oaxaca correspondiente al periodo ENERO - DICIEMBRE 2022, </t>
  </si>
  <si>
    <t>Clave de Municipio</t>
  </si>
  <si>
    <t>Municipio</t>
  </si>
  <si>
    <t>FONDO GENERAL DE PARTICIPACIONES</t>
  </si>
  <si>
    <t>FONDO DE FOMENTO MUNICIPAL</t>
  </si>
  <si>
    <t>FONDO DE IMPUESTOS ESPECIALES SOBRE PRODUCCION Y SERVICIOS</t>
  </si>
  <si>
    <t>FONDO DE FISCALIZACION Y RECAUDACIÓN</t>
  </si>
  <si>
    <t>FONDO DE COMPENSACION</t>
  </si>
  <si>
    <t>IMPUESTO SOBRE AUTOMÓVILES NUEVOS</t>
  </si>
  <si>
    <t>IMPUESTO A LAS VENTAS FINALES DE GASOLINAS Y DIESEL</t>
  </si>
  <si>
    <t>FONDO DE COMPENSACION DEL IMPUESTO SOBRE AUTOMOVILES NUEVOS ISAN</t>
  </si>
  <si>
    <t>ISR ARTICULO 126</t>
  </si>
  <si>
    <t>ISR 3-B</t>
  </si>
  <si>
    <t>total</t>
  </si>
  <si>
    <t>001</t>
  </si>
  <si>
    <t>ABEJONES</t>
  </si>
  <si>
    <t>002</t>
  </si>
  <si>
    <t>ACATLAN DE PEREZ FIGUEROA</t>
  </si>
  <si>
    <t>003</t>
  </si>
  <si>
    <t>ASUNCION CACALOTEPEC</t>
  </si>
  <si>
    <t>004</t>
  </si>
  <si>
    <t>ASUNCION CUYOTEPEJI</t>
  </si>
  <si>
    <t>005</t>
  </si>
  <si>
    <t>ASUNCION IXTALTEPEC</t>
  </si>
  <si>
    <t>006</t>
  </si>
  <si>
    <t>ASUNCION NOCHIXTLAN</t>
  </si>
  <si>
    <t>007</t>
  </si>
  <si>
    <t>ASUNCION OCOTLAN</t>
  </si>
  <si>
    <t>008</t>
  </si>
  <si>
    <t>ASUNCION TLACOLULITA</t>
  </si>
  <si>
    <t>009</t>
  </si>
  <si>
    <t>AYOTZINTEPEC</t>
  </si>
  <si>
    <t>010</t>
  </si>
  <si>
    <t>EL BARRIO DE LA SOLEDAD</t>
  </si>
  <si>
    <t>011</t>
  </si>
  <si>
    <t>CALIHUALA</t>
  </si>
  <si>
    <t>012</t>
  </si>
  <si>
    <t>CANDELARIA LOXICHA</t>
  </si>
  <si>
    <t>013</t>
  </si>
  <si>
    <t>CIENEGA DE ZIMATLAN</t>
  </si>
  <si>
    <t>014</t>
  </si>
  <si>
    <t>CIUDAD IXTEPEC</t>
  </si>
  <si>
    <t>015</t>
  </si>
  <si>
    <t>COATECAS ALTAS</t>
  </si>
  <si>
    <t>016</t>
  </si>
  <si>
    <t>COICOYAN DE LAS FLORES</t>
  </si>
  <si>
    <t>017</t>
  </si>
  <si>
    <t>LA COMPAÑIA</t>
  </si>
  <si>
    <t>018</t>
  </si>
  <si>
    <t>CONCEPCION BUENAVISTA</t>
  </si>
  <si>
    <t>019</t>
  </si>
  <si>
    <t>CONCEPCION PAPALO</t>
  </si>
  <si>
    <t>020</t>
  </si>
  <si>
    <t>CONSTANCIA DEL ROSARIO</t>
  </si>
  <si>
    <t>021</t>
  </si>
  <si>
    <t>COSOLAPA</t>
  </si>
  <si>
    <t>022</t>
  </si>
  <si>
    <t>COSOLTEPEC</t>
  </si>
  <si>
    <t>023</t>
  </si>
  <si>
    <t>CUILAPAM DE GUERRERO</t>
  </si>
  <si>
    <t>024</t>
  </si>
  <si>
    <t>CUYAMECALCO VILLA DE ZARAGOZA</t>
  </si>
  <si>
    <t>025</t>
  </si>
  <si>
    <t>CHAHUITES</t>
  </si>
  <si>
    <t>026</t>
  </si>
  <si>
    <t>CHALCATONGO DE HIDALGO</t>
  </si>
  <si>
    <t>027</t>
  </si>
  <si>
    <t>CHIQUIHUITLAN DE BENITO JUAREZ</t>
  </si>
  <si>
    <t>028</t>
  </si>
  <si>
    <t>HEROICA CIUDAD DE EJUTLA DE CRESPO</t>
  </si>
  <si>
    <t>029</t>
  </si>
  <si>
    <t>ELOXOCHITLAN DE FLORES MAGON</t>
  </si>
  <si>
    <t>030</t>
  </si>
  <si>
    <t>EL ESPINAL</t>
  </si>
  <si>
    <t>031</t>
  </si>
  <si>
    <t>TAMAZULAPAM DEL ESPIRITU SANTO</t>
  </si>
  <si>
    <t>032</t>
  </si>
  <si>
    <t>FRESNILLO DE TRUJANO</t>
  </si>
  <si>
    <t>033</t>
  </si>
  <si>
    <t>GUADALUPE ETLA</t>
  </si>
  <si>
    <t>034</t>
  </si>
  <si>
    <t>GUADALUPE DE RAMIREZ</t>
  </si>
  <si>
    <t>035</t>
  </si>
  <si>
    <t>GUELATAO DE JUAREZ</t>
  </si>
  <si>
    <t>036</t>
  </si>
  <si>
    <t>GUEVEA DE HUMBOLDT</t>
  </si>
  <si>
    <t>037</t>
  </si>
  <si>
    <t>MESONES HIDALGO</t>
  </si>
  <si>
    <t>038</t>
  </si>
  <si>
    <t>VILLA HIDALGO</t>
  </si>
  <si>
    <t>039</t>
  </si>
  <si>
    <t>HEROICA CIUDAD DE HUAJUAPAN DE LEON</t>
  </si>
  <si>
    <t>040</t>
  </si>
  <si>
    <t>HUAUTEPEC</t>
  </si>
  <si>
    <t>041</t>
  </si>
  <si>
    <t>HUAUTLA DE JIMENEZ</t>
  </si>
  <si>
    <t>042</t>
  </si>
  <si>
    <t>IXTLAN DE JUAREZ</t>
  </si>
  <si>
    <t>043</t>
  </si>
  <si>
    <t>HEROICA CIUDAD DE JUCHITAN DE ZARAGOZA</t>
  </si>
  <si>
    <t>044</t>
  </si>
  <si>
    <t>LOMA BONITA</t>
  </si>
  <si>
    <t>045</t>
  </si>
  <si>
    <t>MAGDALENA APASCO</t>
  </si>
  <si>
    <t>046</t>
  </si>
  <si>
    <t>MAGDALENA JALTEPEC</t>
  </si>
  <si>
    <t>047</t>
  </si>
  <si>
    <t>SANTA MAGDALENA JICOTLAN</t>
  </si>
  <si>
    <t>048</t>
  </si>
  <si>
    <t>MAGDALENA MIXTEPEC</t>
  </si>
  <si>
    <t>049</t>
  </si>
  <si>
    <t>MAGDALENA OCOTLAN</t>
  </si>
  <si>
    <t>050</t>
  </si>
  <si>
    <t>MAGDALENA PEÑASCO</t>
  </si>
  <si>
    <t>051</t>
  </si>
  <si>
    <t>MAGDALENA TEITIPAC</t>
  </si>
  <si>
    <t>052</t>
  </si>
  <si>
    <t>MAGDALENA TEQUISISTLAN</t>
  </si>
  <si>
    <t>053</t>
  </si>
  <si>
    <t>MAGDALENA TLACOTEPEC</t>
  </si>
  <si>
    <t>054</t>
  </si>
  <si>
    <t>MAGDALENA ZAHUATLAN</t>
  </si>
  <si>
    <t>055</t>
  </si>
  <si>
    <t>MARISCALA DE JUAREZ</t>
  </si>
  <si>
    <t>056</t>
  </si>
  <si>
    <t>MARTIRES DE TACUBAYA</t>
  </si>
  <si>
    <t>057</t>
  </si>
  <si>
    <t>MATIAS ROMERO AVENDAÑO</t>
  </si>
  <si>
    <t>058</t>
  </si>
  <si>
    <t>MAZATLAN VILLA DE FLORES</t>
  </si>
  <si>
    <t>059</t>
  </si>
  <si>
    <t>MIAHUATLAN DE PORFIRIO DIAZ</t>
  </si>
  <si>
    <t>060</t>
  </si>
  <si>
    <t>MIXISTLAN DE LA REFORMA</t>
  </si>
  <si>
    <t>061</t>
  </si>
  <si>
    <t>MONJAS</t>
  </si>
  <si>
    <t>062</t>
  </si>
  <si>
    <t>NATIVIDAD</t>
  </si>
  <si>
    <t>063</t>
  </si>
  <si>
    <t>NAZARENO ETLA</t>
  </si>
  <si>
    <t>064</t>
  </si>
  <si>
    <t>NEJAPA DE MADERO</t>
  </si>
  <si>
    <t>065</t>
  </si>
  <si>
    <t>IXPANTEPEC NIEVES</t>
  </si>
  <si>
    <t>066</t>
  </si>
  <si>
    <t>SANTIAGO NILTEPEC</t>
  </si>
  <si>
    <t>067</t>
  </si>
  <si>
    <t>OAXACA DE JUAREZ</t>
  </si>
  <si>
    <t>068</t>
  </si>
  <si>
    <t>OCOTLAN DE MORELOS</t>
  </si>
  <si>
    <t>069</t>
  </si>
  <si>
    <t>LA PE</t>
  </si>
  <si>
    <t>070</t>
  </si>
  <si>
    <t>PINOTEPA DE DON LUIS</t>
  </si>
  <si>
    <t>071</t>
  </si>
  <si>
    <t>PLUMA HIDALGO</t>
  </si>
  <si>
    <t>072</t>
  </si>
  <si>
    <t>SAN JOSE DEL PROGRESO</t>
  </si>
  <si>
    <t>073</t>
  </si>
  <si>
    <t>PUTLA VILLA DE GUERRERO</t>
  </si>
  <si>
    <t>074</t>
  </si>
  <si>
    <t>SANTA CATARINA QUIOQUITANI</t>
  </si>
  <si>
    <t>075</t>
  </si>
  <si>
    <t>REFORMA DE PINEDA</t>
  </si>
  <si>
    <t>076</t>
  </si>
  <si>
    <t>LA REFORMA</t>
  </si>
  <si>
    <t>077</t>
  </si>
  <si>
    <t>REYES ETLA</t>
  </si>
  <si>
    <t>078</t>
  </si>
  <si>
    <t>ROJAS DE CUAUHTEMOC</t>
  </si>
  <si>
    <t>079</t>
  </si>
  <si>
    <t>SALINA CRUZ</t>
  </si>
  <si>
    <t>080</t>
  </si>
  <si>
    <t>SAN AGUSTIN AMATENGO</t>
  </si>
  <si>
    <t>081</t>
  </si>
  <si>
    <t>SAN AGUSTIN ATENANGO</t>
  </si>
  <si>
    <t>082</t>
  </si>
  <si>
    <t>SAN AGUSTIN CHAYUCO</t>
  </si>
  <si>
    <t>083</t>
  </si>
  <si>
    <t>SAN AGUSTIN DE LAS JUNTAS</t>
  </si>
  <si>
    <t>084</t>
  </si>
  <si>
    <t>SAN AGUSTIN ETLA</t>
  </si>
  <si>
    <t>085</t>
  </si>
  <si>
    <t>SAN AGUSTIN LOXICHA</t>
  </si>
  <si>
    <t>086</t>
  </si>
  <si>
    <t>SAN AGUSTIN TLACOTEPEC</t>
  </si>
  <si>
    <t>087</t>
  </si>
  <si>
    <t>SAN AGUSTIN YATARENI</t>
  </si>
  <si>
    <t>088</t>
  </si>
  <si>
    <t>SAN ANDRES CABECERA NUEVA</t>
  </si>
  <si>
    <t>089</t>
  </si>
  <si>
    <t>SAN ANDRES DINICUITI</t>
  </si>
  <si>
    <t>090</t>
  </si>
  <si>
    <t>SAN ANDRES HUAXPALTEPEC</t>
  </si>
  <si>
    <t>091</t>
  </si>
  <si>
    <t>SAN ANDRES HUAYAPAM</t>
  </si>
  <si>
    <t>092</t>
  </si>
  <si>
    <t>SAN ANDRES IXTLAHUACA</t>
  </si>
  <si>
    <t>093</t>
  </si>
  <si>
    <t>SAN ANDRES LAGUNAS</t>
  </si>
  <si>
    <t>094</t>
  </si>
  <si>
    <t>SAN ANDRES NUXIÑO</t>
  </si>
  <si>
    <t>095</t>
  </si>
  <si>
    <t>SAN ANDRES PAXTLAN</t>
  </si>
  <si>
    <t>096</t>
  </si>
  <si>
    <t>SAN ANDRES SINAXTLA</t>
  </si>
  <si>
    <t>097</t>
  </si>
  <si>
    <t>SAN ANDRES SOLAGA</t>
  </si>
  <si>
    <t>098</t>
  </si>
  <si>
    <t>SAN ANDRES TEOTILALPAM</t>
  </si>
  <si>
    <t>099</t>
  </si>
  <si>
    <t>SAN ANDRES TEPETLAPA</t>
  </si>
  <si>
    <t>100</t>
  </si>
  <si>
    <t>SAN ANDRES YAA</t>
  </si>
  <si>
    <t>101</t>
  </si>
  <si>
    <t>SAN ANDRES ZABACHE</t>
  </si>
  <si>
    <t>102</t>
  </si>
  <si>
    <t>SAN ANDRES ZAUTLA</t>
  </si>
  <si>
    <t>103</t>
  </si>
  <si>
    <t>SAN ANTONINO CASTILLO VELASCO</t>
  </si>
  <si>
    <t>104</t>
  </si>
  <si>
    <t>SAN ANTONINO EL ALTO</t>
  </si>
  <si>
    <t>105</t>
  </si>
  <si>
    <t>SAN ANTONINO MONTE VERDE</t>
  </si>
  <si>
    <t>106</t>
  </si>
  <si>
    <t>SAN ANTONIO ACUTLA</t>
  </si>
  <si>
    <t>107</t>
  </si>
  <si>
    <t>SAN ANTONIO DE LA CAL</t>
  </si>
  <si>
    <t>108</t>
  </si>
  <si>
    <t>SAN ANTONIO HUITEPEC</t>
  </si>
  <si>
    <t>109</t>
  </si>
  <si>
    <t>SAN ANTONIO NANAHUATIPAM</t>
  </si>
  <si>
    <t>110</t>
  </si>
  <si>
    <t>SAN ANTONIO SINICAHUA</t>
  </si>
  <si>
    <t>111</t>
  </si>
  <si>
    <t>SAN ANTONIO TEPETLAPA</t>
  </si>
  <si>
    <t>112</t>
  </si>
  <si>
    <t>SAN BALTAZAR CHICHICAPAM</t>
  </si>
  <si>
    <t>113</t>
  </si>
  <si>
    <t>SAN BALTAZAR LOXICHA</t>
  </si>
  <si>
    <t>114</t>
  </si>
  <si>
    <t>SAN BALTAZAR YATZACHI EL BAJO</t>
  </si>
  <si>
    <t>115</t>
  </si>
  <si>
    <t>SAN BARTOLO COYOTEPEC</t>
  </si>
  <si>
    <t>116</t>
  </si>
  <si>
    <t>SAN BARTOLOME AYAUTLA</t>
  </si>
  <si>
    <t>117</t>
  </si>
  <si>
    <t>SAN BARTOLOME LOXICHA</t>
  </si>
  <si>
    <t>118</t>
  </si>
  <si>
    <t>SAN BARTOLOME QUIALANA</t>
  </si>
  <si>
    <t>119</t>
  </si>
  <si>
    <t>SAN BARTOLOME YUCUAÑE</t>
  </si>
  <si>
    <t>120</t>
  </si>
  <si>
    <t>SAN BARTOLOME ZOOGOCHO</t>
  </si>
  <si>
    <t>121</t>
  </si>
  <si>
    <t>SAN BARTOLO SOYALTEPEC</t>
  </si>
  <si>
    <t>122</t>
  </si>
  <si>
    <t>SAN BARTOLO YAUTEPEC</t>
  </si>
  <si>
    <t>123</t>
  </si>
  <si>
    <t>SAN BERNARDO MIXTEPEC</t>
  </si>
  <si>
    <t>124</t>
  </si>
  <si>
    <t>SAN BLAS ATEMPA</t>
  </si>
  <si>
    <t>125</t>
  </si>
  <si>
    <t>SAN CARLOS YAUTEPEC</t>
  </si>
  <si>
    <t>126</t>
  </si>
  <si>
    <t>SAN CRISTOBAL AMATLAN</t>
  </si>
  <si>
    <t>127</t>
  </si>
  <si>
    <t>SAN CRISTOBAL AMOLTEPEC</t>
  </si>
  <si>
    <t>128</t>
  </si>
  <si>
    <t>SAN CRISTOBAL LACHIRIOAG</t>
  </si>
  <si>
    <t>129</t>
  </si>
  <si>
    <t>SAN CRISTOBAL SUCHIXTLAHUACA</t>
  </si>
  <si>
    <t>130</t>
  </si>
  <si>
    <t>SAN DIONISIO DEL MAR</t>
  </si>
  <si>
    <t>131</t>
  </si>
  <si>
    <t>SAN DIONISIO OCOTEPEC</t>
  </si>
  <si>
    <t>132</t>
  </si>
  <si>
    <t>SAN DIONISIO OCOTLAN</t>
  </si>
  <si>
    <t>133</t>
  </si>
  <si>
    <t>SAN ESTEBAN ATATLAHUCA</t>
  </si>
  <si>
    <t>134</t>
  </si>
  <si>
    <t>SAN FELIPE JALAPA DE DIAZ</t>
  </si>
  <si>
    <t>135</t>
  </si>
  <si>
    <t>SAN FELIPE TEJALAPAM</t>
  </si>
  <si>
    <t>136</t>
  </si>
  <si>
    <t>SAN FELIPE USILA</t>
  </si>
  <si>
    <t>137</t>
  </si>
  <si>
    <t>SAN FRANCISCO CAHUACUA</t>
  </si>
  <si>
    <t>138</t>
  </si>
  <si>
    <t>SAN FRANCISCO CAJONOS</t>
  </si>
  <si>
    <t>139</t>
  </si>
  <si>
    <t>SAN FRANCISCO CHAPULAPA</t>
  </si>
  <si>
    <t>140</t>
  </si>
  <si>
    <t>SAN FRANCISCO CHINDUA</t>
  </si>
  <si>
    <t>141</t>
  </si>
  <si>
    <t>SAN FRANCISCO DEL MAR</t>
  </si>
  <si>
    <t>142</t>
  </si>
  <si>
    <t>SAN FRANCISCO HUEHUETLAN</t>
  </si>
  <si>
    <t>143</t>
  </si>
  <si>
    <t>SAN FRANCISCO IXHUATAN</t>
  </si>
  <si>
    <t>144</t>
  </si>
  <si>
    <t>SAN FRANCISCO JALTEPETONGO</t>
  </si>
  <si>
    <t>145</t>
  </si>
  <si>
    <t>SAN FRANCISCO LACHIGOLO</t>
  </si>
  <si>
    <t>146</t>
  </si>
  <si>
    <t>SAN FRANCISCO LOGUECHE</t>
  </si>
  <si>
    <t>147</t>
  </si>
  <si>
    <t>SAN FRANCISCO NUXAÑO</t>
  </si>
  <si>
    <t>148</t>
  </si>
  <si>
    <t>SAN FRANCISCO OZOLOTEPEC</t>
  </si>
  <si>
    <t>149</t>
  </si>
  <si>
    <t>SAN FRANCISCO SOLA</t>
  </si>
  <si>
    <t>150</t>
  </si>
  <si>
    <t>SAN FRANCISCO TELIXTLAHUACA</t>
  </si>
  <si>
    <t>151</t>
  </si>
  <si>
    <t>SAN FRANCISCO TEOPAN</t>
  </si>
  <si>
    <t>152</t>
  </si>
  <si>
    <t>SAN FRANCISCO TLAPANCINGO</t>
  </si>
  <si>
    <t>153</t>
  </si>
  <si>
    <t>SAN GABRIEL MIXTEPEC</t>
  </si>
  <si>
    <t>154</t>
  </si>
  <si>
    <t>SAN ILDEFONSO AMATLAN</t>
  </si>
  <si>
    <t>155</t>
  </si>
  <si>
    <t>SAN ILDEFONSO SOLA</t>
  </si>
  <si>
    <t>156</t>
  </si>
  <si>
    <t>SAN ILDEFONSO VILLA ALTA</t>
  </si>
  <si>
    <t>157</t>
  </si>
  <si>
    <t>SAN JACINTO AMILPAS</t>
  </si>
  <si>
    <t>158</t>
  </si>
  <si>
    <t>SAN JACINTO TLACOTEPEC</t>
  </si>
  <si>
    <t>159</t>
  </si>
  <si>
    <t>SAN JERONIMO COATLAN</t>
  </si>
  <si>
    <t>160</t>
  </si>
  <si>
    <t>SAN JERONIMO SILACAYOAPILLA</t>
  </si>
  <si>
    <t>161</t>
  </si>
  <si>
    <t>SAN JERONIMO SOSOLA</t>
  </si>
  <si>
    <t>162</t>
  </si>
  <si>
    <t>SAN JERONIMO TAVICHE</t>
  </si>
  <si>
    <t>163</t>
  </si>
  <si>
    <t>SAN JERONIMO TECOATL</t>
  </si>
  <si>
    <t>164</t>
  </si>
  <si>
    <t>SAN JORGE NUCHITA</t>
  </si>
  <si>
    <t>165</t>
  </si>
  <si>
    <t>SAN JOSE AYUQUILA</t>
  </si>
  <si>
    <t>166</t>
  </si>
  <si>
    <t>SAN JOSE CHILTEPEC</t>
  </si>
  <si>
    <t>167</t>
  </si>
  <si>
    <t>SAN JOSE DEL PEÑASCO</t>
  </si>
  <si>
    <t>168</t>
  </si>
  <si>
    <t>SAN JOSE ESTANCIA GRANDE</t>
  </si>
  <si>
    <t>169</t>
  </si>
  <si>
    <t>SAN JOSE INDEPENDENCIA</t>
  </si>
  <si>
    <t>170</t>
  </si>
  <si>
    <t>SAN JOSE LACHIGUIRI</t>
  </si>
  <si>
    <t>171</t>
  </si>
  <si>
    <t>SAN JOSE TENANGO</t>
  </si>
  <si>
    <t>172</t>
  </si>
  <si>
    <t>SAN JUAN ACHIUTLA</t>
  </si>
  <si>
    <t>173</t>
  </si>
  <si>
    <t>SAN JUAN ATEPEC</t>
  </si>
  <si>
    <t>174</t>
  </si>
  <si>
    <t>ANIMAS TRUJANO</t>
  </si>
  <si>
    <t>175</t>
  </si>
  <si>
    <t>SAN JUAN BAUTISTA ATATLAHUCA</t>
  </si>
  <si>
    <t>176</t>
  </si>
  <si>
    <t>SAN JUAN BAUTISTA COIXTLAHUACA</t>
  </si>
  <si>
    <t>177</t>
  </si>
  <si>
    <t>SAN JUAN BAUTISTA CUICATLAN</t>
  </si>
  <si>
    <t>178</t>
  </si>
  <si>
    <t>SAN JUAN BAUTISTA GUELACHE</t>
  </si>
  <si>
    <t>179</t>
  </si>
  <si>
    <t>SAN JUAN BAUTISTA JAYACATLAN</t>
  </si>
  <si>
    <t>180</t>
  </si>
  <si>
    <t>SAN JUAN BAUTISTA LO DE SOTO</t>
  </si>
  <si>
    <t>181</t>
  </si>
  <si>
    <t>SAN JUAN BAUTISTA SUCHITEPEC</t>
  </si>
  <si>
    <t>182</t>
  </si>
  <si>
    <t>SAN JUAN BAUTISTA TLACOATZINTEPEC</t>
  </si>
  <si>
    <t>183</t>
  </si>
  <si>
    <t>SAN JUAN BAUTISTA TLACHICHILCO</t>
  </si>
  <si>
    <t>184</t>
  </si>
  <si>
    <t>SAN JUAN BAUTISTA TUXTEPEC</t>
  </si>
  <si>
    <t>185</t>
  </si>
  <si>
    <t>SAN JUAN CACAHUATEPEC</t>
  </si>
  <si>
    <t>186</t>
  </si>
  <si>
    <t>SAN JUAN CIENEGUILLA</t>
  </si>
  <si>
    <t>187</t>
  </si>
  <si>
    <t>SAN JUAN COATZOSPAM</t>
  </si>
  <si>
    <t>188</t>
  </si>
  <si>
    <t>SAN JUAN COLORADO</t>
  </si>
  <si>
    <t>189</t>
  </si>
  <si>
    <t>SAN JUAN COMALTEPEC</t>
  </si>
  <si>
    <t>190</t>
  </si>
  <si>
    <t>SAN JUAN COTZOCON</t>
  </si>
  <si>
    <t>191</t>
  </si>
  <si>
    <t>SAN JUAN CHICOMEZUCHIL</t>
  </si>
  <si>
    <t>192</t>
  </si>
  <si>
    <t>SAN JUAN CHILATECA</t>
  </si>
  <si>
    <t>193</t>
  </si>
  <si>
    <t>SAN JUAN DEL ESTADO</t>
  </si>
  <si>
    <t>194</t>
  </si>
  <si>
    <t>SAN JUAN DEL RIO</t>
  </si>
  <si>
    <t>195</t>
  </si>
  <si>
    <t>SAN JUAN DIUXI</t>
  </si>
  <si>
    <t>196</t>
  </si>
  <si>
    <t>SAN JUAN EVANGELISTA ANALCO</t>
  </si>
  <si>
    <t>197</t>
  </si>
  <si>
    <t>SAN JUAN GUELAVIA</t>
  </si>
  <si>
    <t>198</t>
  </si>
  <si>
    <t>SAN JUAN GUICHICOVI</t>
  </si>
  <si>
    <t>199</t>
  </si>
  <si>
    <t>SAN JUAN IHUALTEPEC</t>
  </si>
  <si>
    <t>200</t>
  </si>
  <si>
    <t>SAN JUAN JUQUILA MIXES</t>
  </si>
  <si>
    <t>201</t>
  </si>
  <si>
    <t>SAN JUAN JUQUILA VIJANOS</t>
  </si>
  <si>
    <t>202</t>
  </si>
  <si>
    <t>SAN JUAN LACHAO</t>
  </si>
  <si>
    <t>203</t>
  </si>
  <si>
    <t>SAN JUAN LACHIGALLA</t>
  </si>
  <si>
    <t>204</t>
  </si>
  <si>
    <t>SAN JUAN LAJARCIA</t>
  </si>
  <si>
    <t>205</t>
  </si>
  <si>
    <t>SAN JUAN LALANA</t>
  </si>
  <si>
    <t>206</t>
  </si>
  <si>
    <t>SAN JUAN DE LOS CUES</t>
  </si>
  <si>
    <t>207</t>
  </si>
  <si>
    <t>SAN JUAN MAZATLAN</t>
  </si>
  <si>
    <t>208</t>
  </si>
  <si>
    <t>SAN JUAN MIXTEPEC - DTO. 08 -</t>
  </si>
  <si>
    <t>209</t>
  </si>
  <si>
    <t>SAN JUAN MIXTEPEC - DTO. 26 -</t>
  </si>
  <si>
    <t>210</t>
  </si>
  <si>
    <t>SAN JUAN ÑUMI</t>
  </si>
  <si>
    <t>211</t>
  </si>
  <si>
    <t>SAN JUAN OZOLOTEPEC</t>
  </si>
  <si>
    <t>212</t>
  </si>
  <si>
    <t>SAN JUAN PETLAPA</t>
  </si>
  <si>
    <t>213</t>
  </si>
  <si>
    <t>SAN JUAN QUIAHIJE</t>
  </si>
  <si>
    <t>214</t>
  </si>
  <si>
    <t>SAN JUAN QUIOTEPEC</t>
  </si>
  <si>
    <t>215</t>
  </si>
  <si>
    <t>SAN JUAN SAYULTEPEC</t>
  </si>
  <si>
    <t>216</t>
  </si>
  <si>
    <t>SAN JUAN TABAA</t>
  </si>
  <si>
    <t>217</t>
  </si>
  <si>
    <t>SAN JUAN TAMAZOLA</t>
  </si>
  <si>
    <t>218</t>
  </si>
  <si>
    <t>SAN JUAN TEITA</t>
  </si>
  <si>
    <t>219</t>
  </si>
  <si>
    <t>SAN JUAN TEITIPAC</t>
  </si>
  <si>
    <t>220</t>
  </si>
  <si>
    <t>SAN JUAN TEPEUXILA</t>
  </si>
  <si>
    <t>221</t>
  </si>
  <si>
    <t>SAN JUAN TEPOSCOLULA</t>
  </si>
  <si>
    <t>222</t>
  </si>
  <si>
    <t>SAN JUAN YAEE</t>
  </si>
  <si>
    <t>223</t>
  </si>
  <si>
    <t>SAN JUAN YATZONA</t>
  </si>
  <si>
    <t>224</t>
  </si>
  <si>
    <t>SAN JUAN YUCUITA</t>
  </si>
  <si>
    <t>225</t>
  </si>
  <si>
    <t>SAN LORENZO</t>
  </si>
  <si>
    <t>226</t>
  </si>
  <si>
    <t>SAN LORENZO ALBARRADAS</t>
  </si>
  <si>
    <t>227</t>
  </si>
  <si>
    <t>SAN LORENZO CACAOTEPEC</t>
  </si>
  <si>
    <t>228</t>
  </si>
  <si>
    <t>SAN LORENZO CUAUNECUILTITLA</t>
  </si>
  <si>
    <t>229</t>
  </si>
  <si>
    <t>SAN LORENZO TEXMELUCAN</t>
  </si>
  <si>
    <t>230</t>
  </si>
  <si>
    <t>SAN LORENZO VICTORIA</t>
  </si>
  <si>
    <t>231</t>
  </si>
  <si>
    <t>SAN LUCAS CAMOTLAN</t>
  </si>
  <si>
    <t>232</t>
  </si>
  <si>
    <t>SAN LUCAS OJITLAN</t>
  </si>
  <si>
    <t>233</t>
  </si>
  <si>
    <t>SAN LUCAS QUIAVINI</t>
  </si>
  <si>
    <t>234</t>
  </si>
  <si>
    <t>SAN LUCAS ZOQUIAPAM</t>
  </si>
  <si>
    <t>235</t>
  </si>
  <si>
    <t>SAN LUIS AMATLAN</t>
  </si>
  <si>
    <t>236</t>
  </si>
  <si>
    <t>SAN MARCIAL OZOLOTEPEC</t>
  </si>
  <si>
    <t>237</t>
  </si>
  <si>
    <t>SAN MARCOS ARTEAGA</t>
  </si>
  <si>
    <t>238</t>
  </si>
  <si>
    <t>SAN MARTIN DE LOS CANSECOS</t>
  </si>
  <si>
    <t>239</t>
  </si>
  <si>
    <t>SAN MARTIN HUAMELULPAM</t>
  </si>
  <si>
    <t>240</t>
  </si>
  <si>
    <t>SAN MARTIN ITUNYOSO</t>
  </si>
  <si>
    <t>241</t>
  </si>
  <si>
    <t>SAN MARTIN LACHILA</t>
  </si>
  <si>
    <t>242</t>
  </si>
  <si>
    <t>SAN MARTIN PERAS</t>
  </si>
  <si>
    <t>243</t>
  </si>
  <si>
    <t>SAN MARTIN TILCAJETE</t>
  </si>
  <si>
    <t>244</t>
  </si>
  <si>
    <t>SAN MARTIN TOXPALAN</t>
  </si>
  <si>
    <t>245</t>
  </si>
  <si>
    <t>SAN MARTIN ZACATEPEC</t>
  </si>
  <si>
    <t>246</t>
  </si>
  <si>
    <t>SAN MATEO CAJONOS</t>
  </si>
  <si>
    <t>247</t>
  </si>
  <si>
    <t>CAPULALPAM DE MENDEZ</t>
  </si>
  <si>
    <t>248</t>
  </si>
  <si>
    <t>SAN MATEO DEL MAR</t>
  </si>
  <si>
    <t>249</t>
  </si>
  <si>
    <t>SAN MATEO YOLOXOCHITLAN</t>
  </si>
  <si>
    <t>250</t>
  </si>
  <si>
    <t>SAN MATEO ETLATONGO</t>
  </si>
  <si>
    <t>251</t>
  </si>
  <si>
    <t>SAN MATEO NEJAPAM</t>
  </si>
  <si>
    <t>252</t>
  </si>
  <si>
    <t>SAN MATEO PEÑASCO</t>
  </si>
  <si>
    <t>253</t>
  </si>
  <si>
    <t>SAN MATEO PIÑAS</t>
  </si>
  <si>
    <t>254</t>
  </si>
  <si>
    <t>SAN MATEO RIO HONDO</t>
  </si>
  <si>
    <t>255</t>
  </si>
  <si>
    <t>SAN MATEO SINDIHUI</t>
  </si>
  <si>
    <t>256</t>
  </si>
  <si>
    <t>SAN MATEO TLAPILTEPEC</t>
  </si>
  <si>
    <t>257</t>
  </si>
  <si>
    <t>SAN MELCHOR BETAZA</t>
  </si>
  <si>
    <t>258</t>
  </si>
  <si>
    <t>SAN MIGUEL ACHIUTLA</t>
  </si>
  <si>
    <t>259</t>
  </si>
  <si>
    <t>SAN MIGUEL AHUEHUETITLAN</t>
  </si>
  <si>
    <t>260</t>
  </si>
  <si>
    <t>SAN MIGUEL ALOAPAM</t>
  </si>
  <si>
    <t>261</t>
  </si>
  <si>
    <t>SAN MIGUEL AMATITLAN</t>
  </si>
  <si>
    <t>262</t>
  </si>
  <si>
    <t>SAN MIGUEL AMATLAN</t>
  </si>
  <si>
    <t>263</t>
  </si>
  <si>
    <t>SAN MIGUEL COATLAN</t>
  </si>
  <si>
    <t>264</t>
  </si>
  <si>
    <t>SAN MIGUEL CHICAHUA</t>
  </si>
  <si>
    <t>265</t>
  </si>
  <si>
    <t>SAN MIGUEL CHIMALAPA</t>
  </si>
  <si>
    <t>266</t>
  </si>
  <si>
    <t>SAN MIGUEL DEL PUERTO</t>
  </si>
  <si>
    <t>267</t>
  </si>
  <si>
    <t>SAN MIGUEL DEL RIO</t>
  </si>
  <si>
    <t>268</t>
  </si>
  <si>
    <t>SAN MIGUEL EJUTLA</t>
  </si>
  <si>
    <t>269</t>
  </si>
  <si>
    <t>SAN MIGUEL EL GRANDE</t>
  </si>
  <si>
    <t>270</t>
  </si>
  <si>
    <t>SAN MIGUEL HUAUTLA</t>
  </si>
  <si>
    <t>271</t>
  </si>
  <si>
    <t>SAN MIGUEL MIXTEPEC</t>
  </si>
  <si>
    <t>272</t>
  </si>
  <si>
    <t>SAN MIGUEL PANIXTLAHUACA</t>
  </si>
  <si>
    <t>273</t>
  </si>
  <si>
    <t>SAN MIGUEL PERAS</t>
  </si>
  <si>
    <t>274</t>
  </si>
  <si>
    <t>SAN MIGUEL PIEDRAS</t>
  </si>
  <si>
    <t>275</t>
  </si>
  <si>
    <t>SAN MIGUEL QUETZALTEPEC</t>
  </si>
  <si>
    <t>276</t>
  </si>
  <si>
    <t>SAN MIGUEL SANTA FLOR</t>
  </si>
  <si>
    <t>277</t>
  </si>
  <si>
    <t>VILLA SOLA DE VEGA</t>
  </si>
  <si>
    <t>278</t>
  </si>
  <si>
    <t>SAN MIGUEL SOYALTEPEC</t>
  </si>
  <si>
    <t>279</t>
  </si>
  <si>
    <t>SAN MIGUEL SUCHIXTEPEC</t>
  </si>
  <si>
    <t>280</t>
  </si>
  <si>
    <t>VILLA TALEA DE CASTRO</t>
  </si>
  <si>
    <t>281</t>
  </si>
  <si>
    <t>SAN MIGUEL TECOMATLAN</t>
  </si>
  <si>
    <t>282</t>
  </si>
  <si>
    <t>SAN MIGUEL TENANGO</t>
  </si>
  <si>
    <t>283</t>
  </si>
  <si>
    <t>SAN MIGUEL TEQUIXTEPEC</t>
  </si>
  <si>
    <t>284</t>
  </si>
  <si>
    <t>SAN MIGUEL TILQUIAPAM</t>
  </si>
  <si>
    <t>285</t>
  </si>
  <si>
    <t>SAN MIGUEL TLACAMAMA</t>
  </si>
  <si>
    <t>286</t>
  </si>
  <si>
    <t>SAN MIGUEL TLACOTEPEC</t>
  </si>
  <si>
    <t>287</t>
  </si>
  <si>
    <t>SAN MIGUEL TULANCINGO</t>
  </si>
  <si>
    <t>288</t>
  </si>
  <si>
    <t>SAN MIGUEL YOTAO</t>
  </si>
  <si>
    <t>289</t>
  </si>
  <si>
    <t>SAN NICOLAS</t>
  </si>
  <si>
    <t>290</t>
  </si>
  <si>
    <t>SAN NICOLAS HIDALGO</t>
  </si>
  <si>
    <t>291</t>
  </si>
  <si>
    <t>SAN PABLO COATLAN</t>
  </si>
  <si>
    <t>292</t>
  </si>
  <si>
    <t>SAN PABLO CUATRO VENADOS</t>
  </si>
  <si>
    <t>293</t>
  </si>
  <si>
    <t>SAN PABLO ETLA</t>
  </si>
  <si>
    <t>294</t>
  </si>
  <si>
    <t>SAN PABLO HUITZO</t>
  </si>
  <si>
    <t>295</t>
  </si>
  <si>
    <t>SAN PABLO HUIXTEPEC</t>
  </si>
  <si>
    <t>296</t>
  </si>
  <si>
    <t>SAN PABLO MACUILTIANGUIS</t>
  </si>
  <si>
    <t>297</t>
  </si>
  <si>
    <t>SAN PABLO TIJALTEPEC</t>
  </si>
  <si>
    <t>298</t>
  </si>
  <si>
    <t>SAN PABLO VILLA DE MITLA</t>
  </si>
  <si>
    <t>299</t>
  </si>
  <si>
    <t>SAN PABLO YAGANIZA</t>
  </si>
  <si>
    <t>300</t>
  </si>
  <si>
    <t>SAN PEDRO AMUZGOS</t>
  </si>
  <si>
    <t>301</t>
  </si>
  <si>
    <t>SAN PEDRO APOSTOL</t>
  </si>
  <si>
    <t>302</t>
  </si>
  <si>
    <t>SAN PEDRO ATOYAC</t>
  </si>
  <si>
    <t>303</t>
  </si>
  <si>
    <t>SAN PEDRO CAJONOS</t>
  </si>
  <si>
    <t>304</t>
  </si>
  <si>
    <t>SAN PEDRO COXCALTEPEC CANTAROS</t>
  </si>
  <si>
    <t>305</t>
  </si>
  <si>
    <t>SAN PEDRO COMITANCILLO</t>
  </si>
  <si>
    <t>306</t>
  </si>
  <si>
    <t>SAN PEDRO EL ALTO</t>
  </si>
  <si>
    <t>307</t>
  </si>
  <si>
    <t>SAN PEDRO HUAMELULA</t>
  </si>
  <si>
    <t>308</t>
  </si>
  <si>
    <t>SAN PEDRO HUILOTEPEC</t>
  </si>
  <si>
    <t>309</t>
  </si>
  <si>
    <t>SAN PEDRO IXCATLAN</t>
  </si>
  <si>
    <t>310</t>
  </si>
  <si>
    <t>SAN PEDRO IXTLAHUACA</t>
  </si>
  <si>
    <t>311</t>
  </si>
  <si>
    <t>SAN PEDRO JALTEPETONGO</t>
  </si>
  <si>
    <t>312</t>
  </si>
  <si>
    <t>SAN PEDRO JICAYAN</t>
  </si>
  <si>
    <t>313</t>
  </si>
  <si>
    <t>SAN PEDRO JOCOTIPAC</t>
  </si>
  <si>
    <t>314</t>
  </si>
  <si>
    <t>SAN PEDRO JUCHATENGO</t>
  </si>
  <si>
    <t>315</t>
  </si>
  <si>
    <t>SAN PEDRO MARTIR</t>
  </si>
  <si>
    <t>316</t>
  </si>
  <si>
    <t>SAN PEDRO MARTIR QUIECHAPA</t>
  </si>
  <si>
    <t>317</t>
  </si>
  <si>
    <t>SAN PEDRO MARTIR YUCUXACO</t>
  </si>
  <si>
    <t>318</t>
  </si>
  <si>
    <t>SAN PEDRO MIXTEPEC - DTO. 22 -</t>
  </si>
  <si>
    <t>319</t>
  </si>
  <si>
    <t>SAN PEDRO MIXTEPEC - DTO. 26 -</t>
  </si>
  <si>
    <t>320</t>
  </si>
  <si>
    <t>SAN PEDRO MOLINOS</t>
  </si>
  <si>
    <t>321</t>
  </si>
  <si>
    <t>SAN PEDRO NOPALA</t>
  </si>
  <si>
    <t>322</t>
  </si>
  <si>
    <t>SAN PEDRO OCOPETATILLO</t>
  </si>
  <si>
    <t>323</t>
  </si>
  <si>
    <t>SAN PEDRO OCOTEPEC</t>
  </si>
  <si>
    <t>324</t>
  </si>
  <si>
    <t>SAN PEDRO POCHUTLA</t>
  </si>
  <si>
    <t>325</t>
  </si>
  <si>
    <t>SAN PEDRO QUIATONI</t>
  </si>
  <si>
    <t>326</t>
  </si>
  <si>
    <t>SAN PEDRO SOCHIAPAM</t>
  </si>
  <si>
    <t>327</t>
  </si>
  <si>
    <t>SAN PEDRO TAPANATEPEC</t>
  </si>
  <si>
    <t>328</t>
  </si>
  <si>
    <t>SAN PEDRO TAVICHE</t>
  </si>
  <si>
    <t>329</t>
  </si>
  <si>
    <t>SAN PEDRO TEOZACOALCO</t>
  </si>
  <si>
    <t>330</t>
  </si>
  <si>
    <t>SAN PEDRO TEUTILA</t>
  </si>
  <si>
    <t>331</t>
  </si>
  <si>
    <t>SAN PEDRO TIDAA</t>
  </si>
  <si>
    <t>332</t>
  </si>
  <si>
    <t>SAN PEDRO TOPILTEPEC</t>
  </si>
  <si>
    <t>333</t>
  </si>
  <si>
    <t>SAN PEDRO TOTOLAPAM</t>
  </si>
  <si>
    <t>334</t>
  </si>
  <si>
    <t>VILLA DE TUTUTEPEC DE MELCHOR OCAMPO</t>
  </si>
  <si>
    <t>335</t>
  </si>
  <si>
    <t>SAN PEDRO YANERI</t>
  </si>
  <si>
    <t>336</t>
  </si>
  <si>
    <t>SAN PEDRO YOLOX</t>
  </si>
  <si>
    <t>337</t>
  </si>
  <si>
    <t>SAN PEDRO Y SAN PABLO AYUTLA</t>
  </si>
  <si>
    <t>338</t>
  </si>
  <si>
    <t>VILLA DE ETLA</t>
  </si>
  <si>
    <t>339</t>
  </si>
  <si>
    <t>SAN PEDRO Y SAN PABLO TEPOSCOLULA</t>
  </si>
  <si>
    <t>340</t>
  </si>
  <si>
    <t>SAN PEDRO Y SAN PABLO TEQUIXTEPEC</t>
  </si>
  <si>
    <t>341</t>
  </si>
  <si>
    <t>SAN PEDRO YUCUNAMA</t>
  </si>
  <si>
    <t>342</t>
  </si>
  <si>
    <t>SAN RAYMUNDO JALPAN</t>
  </si>
  <si>
    <t>343</t>
  </si>
  <si>
    <t>SAN SEBASTIAN ABASOLO</t>
  </si>
  <si>
    <t>344</t>
  </si>
  <si>
    <t>SAN SEBASTIAN COATLAN</t>
  </si>
  <si>
    <t>345</t>
  </si>
  <si>
    <t>SAN SEBASTIAN IXCAPA</t>
  </si>
  <si>
    <t>346</t>
  </si>
  <si>
    <t>SAN SEBASTIAN NICANANDUTA</t>
  </si>
  <si>
    <t>347</t>
  </si>
  <si>
    <t>SAN SEBASTIAN RIO HONDO</t>
  </si>
  <si>
    <t>348</t>
  </si>
  <si>
    <t>SAN SEBASTIAN TECOMAXTLAHUACA</t>
  </si>
  <si>
    <t>349</t>
  </si>
  <si>
    <t>SAN SEBASTIAN TEITIPAC</t>
  </si>
  <si>
    <t>350</t>
  </si>
  <si>
    <t>SAN SEBASTIAN TUTLA</t>
  </si>
  <si>
    <t>351</t>
  </si>
  <si>
    <t>SAN SIMON ALMOLONGAS</t>
  </si>
  <si>
    <t>352</t>
  </si>
  <si>
    <t>SAN SIMON ZAHUATLAN</t>
  </si>
  <si>
    <t>353</t>
  </si>
  <si>
    <t>SANTA ANA</t>
  </si>
  <si>
    <t>354</t>
  </si>
  <si>
    <t>SANTA ANA ATEIXTLAHUACA</t>
  </si>
  <si>
    <t>355</t>
  </si>
  <si>
    <t>SANTA ANA CUAUHTEMOC</t>
  </si>
  <si>
    <t>356</t>
  </si>
  <si>
    <t>SANTA ANA DEL VALLE</t>
  </si>
  <si>
    <t>357</t>
  </si>
  <si>
    <t>SANTA ANA TAVELA</t>
  </si>
  <si>
    <t>358</t>
  </si>
  <si>
    <t>SANTA ANA TLAPACOYAN</t>
  </si>
  <si>
    <t>359</t>
  </si>
  <si>
    <t>SANTA ANA YARENI</t>
  </si>
  <si>
    <t>360</t>
  </si>
  <si>
    <t>SANTA ANA ZEGACHE</t>
  </si>
  <si>
    <t>361</t>
  </si>
  <si>
    <t>SANTA CATALINA QUIERI</t>
  </si>
  <si>
    <t>362</t>
  </si>
  <si>
    <t>SANTA CATARINA CUIXTLA</t>
  </si>
  <si>
    <t>363</t>
  </si>
  <si>
    <t>SANTA CATARINA IXTEPEJI</t>
  </si>
  <si>
    <t>364</t>
  </si>
  <si>
    <t>SANTA CATARINA JUQUILA</t>
  </si>
  <si>
    <t>365</t>
  </si>
  <si>
    <t>SANTA CATARINA LACHATAO</t>
  </si>
  <si>
    <t>366</t>
  </si>
  <si>
    <t>SANTA CATARINA LOXICHA</t>
  </si>
  <si>
    <t>367</t>
  </si>
  <si>
    <t>SANTA CATARINA MECHOACAN</t>
  </si>
  <si>
    <t>368</t>
  </si>
  <si>
    <t>SANTA CATARINA MINAS</t>
  </si>
  <si>
    <t>369</t>
  </si>
  <si>
    <t>SANTA CATARINA QUIANE</t>
  </si>
  <si>
    <t>370</t>
  </si>
  <si>
    <t>SANTA CATARINA TAYATA</t>
  </si>
  <si>
    <t>371</t>
  </si>
  <si>
    <t>SANTA CATARINA TICUA</t>
  </si>
  <si>
    <t>372</t>
  </si>
  <si>
    <t>SANTA CATARINA YOSONOTU</t>
  </si>
  <si>
    <t>373</t>
  </si>
  <si>
    <t>SANTA CATARINA ZAPOQUILA</t>
  </si>
  <si>
    <t>374</t>
  </si>
  <si>
    <t>SANTA CRUZ ACATEPEC</t>
  </si>
  <si>
    <t>375</t>
  </si>
  <si>
    <t>SANTA CRUZ AMILPAS</t>
  </si>
  <si>
    <t>376</t>
  </si>
  <si>
    <t>SANTA CRUZ DE BRAVO</t>
  </si>
  <si>
    <t>377</t>
  </si>
  <si>
    <t>SANTA CRUZ ITUNDUJIA</t>
  </si>
  <si>
    <t>378</t>
  </si>
  <si>
    <t>SANTA CRUZ MIXTEPEC</t>
  </si>
  <si>
    <t>379</t>
  </si>
  <si>
    <t>SANTA CRUZ NUNDACO</t>
  </si>
  <si>
    <t>380</t>
  </si>
  <si>
    <t>SANTA CRUZ PAPALUTLA</t>
  </si>
  <si>
    <t>381</t>
  </si>
  <si>
    <t>SANTA CRUZ TACACHE DE MINA</t>
  </si>
  <si>
    <t>382</t>
  </si>
  <si>
    <t>SANTA CRUZ TACAHUA</t>
  </si>
  <si>
    <t>383</t>
  </si>
  <si>
    <t>SANTA CRUZ TAYATA</t>
  </si>
  <si>
    <t>384</t>
  </si>
  <si>
    <t>SANTA CRUZ XITLA</t>
  </si>
  <si>
    <t>385</t>
  </si>
  <si>
    <t>SANTA CRUZ XOXOCOTLAN</t>
  </si>
  <si>
    <t>386</t>
  </si>
  <si>
    <t>SANTA CRUZ ZENZONTEPEC</t>
  </si>
  <si>
    <t>387</t>
  </si>
  <si>
    <t>SANTA GERTRUDIS</t>
  </si>
  <si>
    <t>388</t>
  </si>
  <si>
    <t>SANTA INES DEL MONTE</t>
  </si>
  <si>
    <t>389</t>
  </si>
  <si>
    <t>SANTA INES YATZECHE</t>
  </si>
  <si>
    <t>390</t>
  </si>
  <si>
    <t>SANTA LUCIA DEL CAMINO</t>
  </si>
  <si>
    <t>391</t>
  </si>
  <si>
    <t>SANTA LUCIA MIAHUATLAN</t>
  </si>
  <si>
    <t>392</t>
  </si>
  <si>
    <t>SANTA LUCIA MONTEVERDE</t>
  </si>
  <si>
    <t>393</t>
  </si>
  <si>
    <t>SANTA LUCIA OCOTLAN</t>
  </si>
  <si>
    <t>394</t>
  </si>
  <si>
    <t>SANTA MARIA ALOTEPEC</t>
  </si>
  <si>
    <t>395</t>
  </si>
  <si>
    <t>SANTA MARIA APAZCO</t>
  </si>
  <si>
    <t>396</t>
  </si>
  <si>
    <t>SANTA MARIA LA ASUNCION</t>
  </si>
  <si>
    <t>397</t>
  </si>
  <si>
    <t>HEROICA CIUDAD DE TLAXIACO</t>
  </si>
  <si>
    <t>398</t>
  </si>
  <si>
    <t>AYOQUEZCO DE ALDAMA</t>
  </si>
  <si>
    <t>399</t>
  </si>
  <si>
    <t>SANTA MARIA ATZOMPA</t>
  </si>
  <si>
    <t>400</t>
  </si>
  <si>
    <t>SANTA MARIA CAMOTLAN</t>
  </si>
  <si>
    <t>401</t>
  </si>
  <si>
    <t>SANTA MARIA COLOTEPEC</t>
  </si>
  <si>
    <t>402</t>
  </si>
  <si>
    <t>SANTA MARIA CORTIJO</t>
  </si>
  <si>
    <t>403</t>
  </si>
  <si>
    <t>SANTA MARIA COYOTEPEC</t>
  </si>
  <si>
    <t>404</t>
  </si>
  <si>
    <t>SANTA MARIA CHACHOAPAM</t>
  </si>
  <si>
    <t>405</t>
  </si>
  <si>
    <t>VILLA DE CHILAPA DE DIAZ</t>
  </si>
  <si>
    <t>406</t>
  </si>
  <si>
    <t>SANTA MARIA CHILCHOTLA</t>
  </si>
  <si>
    <t>407</t>
  </si>
  <si>
    <t>SANTA MARIA CHIMALAPA</t>
  </si>
  <si>
    <t>408</t>
  </si>
  <si>
    <t>SANTA MARIA DEL ROSARIO</t>
  </si>
  <si>
    <t>409</t>
  </si>
  <si>
    <t>SANTA MARIA DEL TULE</t>
  </si>
  <si>
    <t>410</t>
  </si>
  <si>
    <t>SANTA MARIA ECATEPEC</t>
  </si>
  <si>
    <t>411</t>
  </si>
  <si>
    <t>SANTA MARIA GUELACE</t>
  </si>
  <si>
    <t>412</t>
  </si>
  <si>
    <t>SANTA MARIA GUIENAGATI</t>
  </si>
  <si>
    <t>413</t>
  </si>
  <si>
    <t>SANTA MARIA HUATULCO</t>
  </si>
  <si>
    <t>414</t>
  </si>
  <si>
    <t>SANTA MARIA HUAZOLOTITLAN</t>
  </si>
  <si>
    <t>415</t>
  </si>
  <si>
    <t>SANTA MARIA IPALAPA</t>
  </si>
  <si>
    <t>416</t>
  </si>
  <si>
    <t>SANTA MARIA IXCATLAN</t>
  </si>
  <si>
    <t>417</t>
  </si>
  <si>
    <t>SANTA MARIA JACATEPEC</t>
  </si>
  <si>
    <t>418</t>
  </si>
  <si>
    <t>SANTA MARIA JALAPA DEL MARQUES</t>
  </si>
  <si>
    <t>419</t>
  </si>
  <si>
    <t>SANTA MARIA JALTIANGUIS</t>
  </si>
  <si>
    <t>420</t>
  </si>
  <si>
    <t>SANTA MARIA LACHIXIO</t>
  </si>
  <si>
    <t>421</t>
  </si>
  <si>
    <t>SANTA MARIA MIXTEQUILLA</t>
  </si>
  <si>
    <t>422</t>
  </si>
  <si>
    <t>SANTA MARIA NATIVITAS</t>
  </si>
  <si>
    <t>423</t>
  </si>
  <si>
    <t>SANTA MARIA NDUAYACO</t>
  </si>
  <si>
    <t>424</t>
  </si>
  <si>
    <t>SANTA MARIA OZOLOTEPEC</t>
  </si>
  <si>
    <t>425</t>
  </si>
  <si>
    <t>SANTA MARIA PAPALO</t>
  </si>
  <si>
    <t>426</t>
  </si>
  <si>
    <t>SANTA MARIA PEÑOLES</t>
  </si>
  <si>
    <t>427</t>
  </si>
  <si>
    <t>SANTA MARIA PETAPA</t>
  </si>
  <si>
    <t>428</t>
  </si>
  <si>
    <t>SANTA MARIA QUIEGOLANI</t>
  </si>
  <si>
    <t>429</t>
  </si>
  <si>
    <t>SANTA MARIA SOLA</t>
  </si>
  <si>
    <t>430</t>
  </si>
  <si>
    <t>SANTA MARIA TATALTEPEC</t>
  </si>
  <si>
    <t>431</t>
  </si>
  <si>
    <t>SANTA MARIA TECOMAVACA</t>
  </si>
  <si>
    <t>432</t>
  </si>
  <si>
    <t>SANTA MARIA TEMAXCALAPA</t>
  </si>
  <si>
    <t>433</t>
  </si>
  <si>
    <t>SANTA MARIA TEMAXCALTEPEC</t>
  </si>
  <si>
    <t>434</t>
  </si>
  <si>
    <t>SANTA MARIA TEOPOXCO</t>
  </si>
  <si>
    <t>435</t>
  </si>
  <si>
    <t>SANTA MARIA TEPANTLALI</t>
  </si>
  <si>
    <t>436</t>
  </si>
  <si>
    <t>SANTA MARIA TEXCATITLAN</t>
  </si>
  <si>
    <t>437</t>
  </si>
  <si>
    <t>SANTA MARIA TLAHUITOLTEPEC</t>
  </si>
  <si>
    <t>438</t>
  </si>
  <si>
    <t>SANTA MARIA TLALIXTAC</t>
  </si>
  <si>
    <t>439</t>
  </si>
  <si>
    <t>SANTA MARIA TONAMECA</t>
  </si>
  <si>
    <t>440</t>
  </si>
  <si>
    <t>SANTA MARIA TOTOLAPILLA</t>
  </si>
  <si>
    <t>441</t>
  </si>
  <si>
    <t>SANTA MARIA XADANI</t>
  </si>
  <si>
    <t>442</t>
  </si>
  <si>
    <t>SANTA MARIA YALINA</t>
  </si>
  <si>
    <t>443</t>
  </si>
  <si>
    <t>SANTA MARIA YAVESIA</t>
  </si>
  <si>
    <t>444</t>
  </si>
  <si>
    <t>SANTA MARIA YOLOTEPEC</t>
  </si>
  <si>
    <t>445</t>
  </si>
  <si>
    <t>SANTA MARIA YOSOYUA</t>
  </si>
  <si>
    <t>446</t>
  </si>
  <si>
    <t>SANTA MARIA YUCUHITI</t>
  </si>
  <si>
    <t>447</t>
  </si>
  <si>
    <t>SANTA MARIA ZACATEPEC</t>
  </si>
  <si>
    <t>448</t>
  </si>
  <si>
    <t>SANTA MARIA ZANIZA</t>
  </si>
  <si>
    <t>449</t>
  </si>
  <si>
    <t>SANTA MARIA ZOQUITLAN</t>
  </si>
  <si>
    <t>450</t>
  </si>
  <si>
    <t>SANTIAGO AMOLTEPEC</t>
  </si>
  <si>
    <t>451</t>
  </si>
  <si>
    <t>SANTIAGO APOALA</t>
  </si>
  <si>
    <t>452</t>
  </si>
  <si>
    <t>SANTIAGO APOSTOL</t>
  </si>
  <si>
    <t>453</t>
  </si>
  <si>
    <t>SANTIAGO ASTATA</t>
  </si>
  <si>
    <t>454</t>
  </si>
  <si>
    <t>SANTIAGO ATITLAN</t>
  </si>
  <si>
    <t>455</t>
  </si>
  <si>
    <t>SANTIAGO AYUQUILILLA</t>
  </si>
  <si>
    <t>456</t>
  </si>
  <si>
    <t>SANTIAGO CACALOXTEPEC</t>
  </si>
  <si>
    <t>457</t>
  </si>
  <si>
    <t>SANTIAGO CAMOTLAN</t>
  </si>
  <si>
    <t>458</t>
  </si>
  <si>
    <t>SANTIAGO COMALTEPEC</t>
  </si>
  <si>
    <t>459</t>
  </si>
  <si>
    <t>SANTIAGO CHAZUMBA</t>
  </si>
  <si>
    <t>460</t>
  </si>
  <si>
    <t>SANTIAGO CHOAPAM</t>
  </si>
  <si>
    <t>461</t>
  </si>
  <si>
    <t xml:space="preserve"> SANTIAGO DEL RIO</t>
  </si>
  <si>
    <t>462</t>
  </si>
  <si>
    <t>SANTIAGO HUAJOLOTITLAN</t>
  </si>
  <si>
    <t>463</t>
  </si>
  <si>
    <t>SANTIAGO HUAUCLILLA</t>
  </si>
  <si>
    <t>464</t>
  </si>
  <si>
    <t>SANTIAGO IHUITLAN PLUMAS</t>
  </si>
  <si>
    <t>465</t>
  </si>
  <si>
    <t>SANTIAGO IXCUINTEPEC</t>
  </si>
  <si>
    <t>466</t>
  </si>
  <si>
    <t>SANTIAGO IXTAYUTLA</t>
  </si>
  <si>
    <t>467</t>
  </si>
  <si>
    <t>SANTIAGO JAMILTEPEC</t>
  </si>
  <si>
    <t>468</t>
  </si>
  <si>
    <t>SANTIAGO JOCOTEPEC</t>
  </si>
  <si>
    <t>469</t>
  </si>
  <si>
    <t>SANTIAGO JUXTLAHUACA</t>
  </si>
  <si>
    <t>470</t>
  </si>
  <si>
    <t>SANTIAGO LACHIGUIRI</t>
  </si>
  <si>
    <t>471</t>
  </si>
  <si>
    <t>SANTIAGO LALOPA</t>
  </si>
  <si>
    <t>472</t>
  </si>
  <si>
    <t>SANTIAGO LAOLLAGA</t>
  </si>
  <si>
    <t>473</t>
  </si>
  <si>
    <t>SANTIAGO LAXOPA</t>
  </si>
  <si>
    <t>474</t>
  </si>
  <si>
    <t>SANTIAGO LLANO GRANDE</t>
  </si>
  <si>
    <t>475</t>
  </si>
  <si>
    <t>SANTIAGO MATATLAN</t>
  </si>
  <si>
    <t>476</t>
  </si>
  <si>
    <t>SANTIAGO MILTEPEC</t>
  </si>
  <si>
    <t>477</t>
  </si>
  <si>
    <t>SANTIAGO MINAS</t>
  </si>
  <si>
    <t>478</t>
  </si>
  <si>
    <t>SANTIAGO NACALTEPEC</t>
  </si>
  <si>
    <t>479</t>
  </si>
  <si>
    <t>SANTIAGO NEJAPILLA</t>
  </si>
  <si>
    <t>480</t>
  </si>
  <si>
    <t>SANTIAGO NUNDICHE</t>
  </si>
  <si>
    <t>481</t>
  </si>
  <si>
    <t>SANTIAGO NUYOO</t>
  </si>
  <si>
    <t>482</t>
  </si>
  <si>
    <t>SANTIAGO PINOTEPA NACIONAL</t>
  </si>
  <si>
    <t>483</t>
  </si>
  <si>
    <t>SANTIAGO SUCHILQUITONGO</t>
  </si>
  <si>
    <t>484</t>
  </si>
  <si>
    <t>SANTIAGO TAMAZOLA</t>
  </si>
  <si>
    <t>485</t>
  </si>
  <si>
    <t>SANTIAGO TAPEXTLA</t>
  </si>
  <si>
    <t>486</t>
  </si>
  <si>
    <t>VILLA TEJUPAM DE LA UNION</t>
  </si>
  <si>
    <t>487</t>
  </si>
  <si>
    <t>SANTIAGO TENANGO</t>
  </si>
  <si>
    <t>488</t>
  </si>
  <si>
    <t>SANTIAGO TEPETLAPA</t>
  </si>
  <si>
    <t>489</t>
  </si>
  <si>
    <t>SANTIAGO TETEPEC</t>
  </si>
  <si>
    <t>490</t>
  </si>
  <si>
    <t>SANTIAGO TEXCALCINGO</t>
  </si>
  <si>
    <t>491</t>
  </si>
  <si>
    <t>SANTIAGO TEXTITLAN</t>
  </si>
  <si>
    <t>492</t>
  </si>
  <si>
    <t>SANTIAGO TILANTONGO</t>
  </si>
  <si>
    <t>493</t>
  </si>
  <si>
    <t>SANTIAGO TILLO</t>
  </si>
  <si>
    <t>494</t>
  </si>
  <si>
    <t>SANTIAGO TLAZOYALTEPEC</t>
  </si>
  <si>
    <t>495</t>
  </si>
  <si>
    <t>SANTIAGO XANICA</t>
  </si>
  <si>
    <t>496</t>
  </si>
  <si>
    <t>SANTIAGO XIACUI</t>
  </si>
  <si>
    <t>497</t>
  </si>
  <si>
    <t>SANTIAGO YAITEPEC</t>
  </si>
  <si>
    <t>498</t>
  </si>
  <si>
    <t>SANTIAGO YAVEO</t>
  </si>
  <si>
    <t>499</t>
  </si>
  <si>
    <t>SANTIAGO YOLOMECATL</t>
  </si>
  <si>
    <t>500</t>
  </si>
  <si>
    <t>SANTIAGO YOSONDUA</t>
  </si>
  <si>
    <t>501</t>
  </si>
  <si>
    <t>SANTIAGO YUCUYACHI</t>
  </si>
  <si>
    <t>502</t>
  </si>
  <si>
    <t>SANTIAGO ZACATEPEC</t>
  </si>
  <si>
    <t>503</t>
  </si>
  <si>
    <t>SANTIAGO ZOOCHILA</t>
  </si>
  <si>
    <t>504</t>
  </si>
  <si>
    <t>NUEVO ZOQUIAPAM</t>
  </si>
  <si>
    <t>505</t>
  </si>
  <si>
    <t>SANTO DOMINGO INGENIO</t>
  </si>
  <si>
    <t>506</t>
  </si>
  <si>
    <t>SANTO DOMINGO ALBARRADAS</t>
  </si>
  <si>
    <t>507</t>
  </si>
  <si>
    <t>SANTO DOMINGO ARMENTA</t>
  </si>
  <si>
    <t>508</t>
  </si>
  <si>
    <t>SANTO DOMINGO CHIHUITAN</t>
  </si>
  <si>
    <t>509</t>
  </si>
  <si>
    <t>SANTO DOMINGO DE MORELOS</t>
  </si>
  <si>
    <t>510</t>
  </si>
  <si>
    <t>SANTO DOMINGO IXCATLAN</t>
  </si>
  <si>
    <t>511</t>
  </si>
  <si>
    <t>SANTO DOMINGO NUXAA</t>
  </si>
  <si>
    <t>512</t>
  </si>
  <si>
    <t>SANTO DOMINGO OZOLOTEPEC</t>
  </si>
  <si>
    <t>513</t>
  </si>
  <si>
    <t>SANTO DOMINGO PETAPA</t>
  </si>
  <si>
    <t>514</t>
  </si>
  <si>
    <t>SANTO DOMINGO ROAYAGA</t>
  </si>
  <si>
    <t>515</t>
  </si>
  <si>
    <t>SANTO DOMINGO TEHUANTEPEC</t>
  </si>
  <si>
    <t>516</t>
  </si>
  <si>
    <t>SANTO DOMINGO TEOJOMULCO</t>
  </si>
  <si>
    <t>517</t>
  </si>
  <si>
    <t>SANTO DOMINGO TEPUXTEPEC</t>
  </si>
  <si>
    <t>518</t>
  </si>
  <si>
    <t>SANTO DOMINGO TLATAYAPAM</t>
  </si>
  <si>
    <t>519</t>
  </si>
  <si>
    <t>SANTO DOMINGO TOMALTEPEC</t>
  </si>
  <si>
    <t>520</t>
  </si>
  <si>
    <t>SANTO DOMINGO TONALA</t>
  </si>
  <si>
    <t>521</t>
  </si>
  <si>
    <t>SANTO DOMINGO TONALTEPEC</t>
  </si>
  <si>
    <t>522</t>
  </si>
  <si>
    <t>SANTO DOMINGO XAGACIA</t>
  </si>
  <si>
    <t>523</t>
  </si>
  <si>
    <t>SANTO DOMINGO YANHUITLAN</t>
  </si>
  <si>
    <t>524</t>
  </si>
  <si>
    <t>SANTO DOMINGO YODOHINO</t>
  </si>
  <si>
    <t>525</t>
  </si>
  <si>
    <t>SANTO DOMINGO ZANATEPEC</t>
  </si>
  <si>
    <t>526</t>
  </si>
  <si>
    <t>SANTOS REYES NOPALA</t>
  </si>
  <si>
    <t>527</t>
  </si>
  <si>
    <t>SANTOS REYES PAPALO</t>
  </si>
  <si>
    <t>528</t>
  </si>
  <si>
    <t>SANTOS REYES TEPEJILLO</t>
  </si>
  <si>
    <t>529</t>
  </si>
  <si>
    <t>SANTOS REYES YUCUNA</t>
  </si>
  <si>
    <t>530</t>
  </si>
  <si>
    <t>SANTO TOMAS JALIEZA</t>
  </si>
  <si>
    <t>531</t>
  </si>
  <si>
    <t>SANTO TOMAS MAZALTEPEC</t>
  </si>
  <si>
    <t>532</t>
  </si>
  <si>
    <t>SANTO TOMAS OCOTEPEC</t>
  </si>
  <si>
    <t>533</t>
  </si>
  <si>
    <t>SANTO TOMAS TAMAZULAPAN</t>
  </si>
  <si>
    <t>534</t>
  </si>
  <si>
    <t>SAN VICENTE COATLAN</t>
  </si>
  <si>
    <t>535</t>
  </si>
  <si>
    <t>SAN VICENTE LACHIXIO</t>
  </si>
  <si>
    <t>536</t>
  </si>
  <si>
    <t>SAN VICENTE NUÑU</t>
  </si>
  <si>
    <t>537</t>
  </si>
  <si>
    <t>SILACAYOAPAM</t>
  </si>
  <si>
    <t>538</t>
  </si>
  <si>
    <t>SITIO DE XITLAPEHUA</t>
  </si>
  <si>
    <t>539</t>
  </si>
  <si>
    <t>SOLEDAD ETLA</t>
  </si>
  <si>
    <t>540</t>
  </si>
  <si>
    <t>VILLA DE TAMAZULAPAM DEL PROGRESO</t>
  </si>
  <si>
    <t>541</t>
  </si>
  <si>
    <t>TANETZE DE ZARAGOZA</t>
  </si>
  <si>
    <t>542</t>
  </si>
  <si>
    <t>TANICHE</t>
  </si>
  <si>
    <t>543</t>
  </si>
  <si>
    <t>TATALTEPEC DE VALDES</t>
  </si>
  <si>
    <t>544</t>
  </si>
  <si>
    <t>TEOCOCUILCO DE MARCOS PEREZ</t>
  </si>
  <si>
    <t>545</t>
  </si>
  <si>
    <t>TEOTITLAN DE FLORES MAGON</t>
  </si>
  <si>
    <t>546</t>
  </si>
  <si>
    <t>TEOTITLAN DEL VALLE</t>
  </si>
  <si>
    <t>547</t>
  </si>
  <si>
    <t>TEOTONGO</t>
  </si>
  <si>
    <t>548</t>
  </si>
  <si>
    <t>TEPELMEME VILLA DE MORELOS</t>
  </si>
  <si>
    <t>549</t>
  </si>
  <si>
    <t>HEROICA VILLA DE TEZOATLAN DE SEGURA Y LUNA, CUNA DE LA INDEPENDENCIA DE OAXACA</t>
  </si>
  <si>
    <t>550</t>
  </si>
  <si>
    <t>SAN JERONIMO TLACOCHAHUAYA</t>
  </si>
  <si>
    <t>551</t>
  </si>
  <si>
    <t>TLACOLULA DE MATAMOROS</t>
  </si>
  <si>
    <t>552</t>
  </si>
  <si>
    <t>TLACOTEPEC PLUMAS</t>
  </si>
  <si>
    <t>553</t>
  </si>
  <si>
    <t>TLALIXTAC DE CABRERA</t>
  </si>
  <si>
    <t>554</t>
  </si>
  <si>
    <t>TOTONTEPEC VILLA DE MORELOS</t>
  </si>
  <si>
    <t>555</t>
  </si>
  <si>
    <t>TRINIDAD ZAACHILA</t>
  </si>
  <si>
    <t>556</t>
  </si>
  <si>
    <t>LA TRINIDAD VISTA HERMOSA</t>
  </si>
  <si>
    <t>557</t>
  </si>
  <si>
    <t>UNION HIDALGO</t>
  </si>
  <si>
    <t>558</t>
  </si>
  <si>
    <t>VALERIO TRUJANO</t>
  </si>
  <si>
    <t>559</t>
  </si>
  <si>
    <t>SAN JUAN BAUTISTA VALLE NACIONAL</t>
  </si>
  <si>
    <t>560</t>
  </si>
  <si>
    <t>VILLA DIAZ ORDAZ</t>
  </si>
  <si>
    <t>561</t>
  </si>
  <si>
    <t>YAXE</t>
  </si>
  <si>
    <t>562</t>
  </si>
  <si>
    <t>MAGDALENA YODOCONO DE PORFIRIO DIAZ</t>
  </si>
  <si>
    <t>563</t>
  </si>
  <si>
    <t>YOGANA</t>
  </si>
  <si>
    <t>564</t>
  </si>
  <si>
    <t>YUTANDUCHI DE GUERRERO</t>
  </si>
  <si>
    <t>565</t>
  </si>
  <si>
    <t>VILLA DE ZAACHILA</t>
  </si>
  <si>
    <t>566</t>
  </si>
  <si>
    <t>SAN MATEO YACUTINDO</t>
  </si>
  <si>
    <t>567</t>
  </si>
  <si>
    <t>ZAPOTITLAN LAGUNAS</t>
  </si>
  <si>
    <t>568</t>
  </si>
  <si>
    <t>ZAPOTITLAN PALMAS</t>
  </si>
  <si>
    <t>569</t>
  </si>
  <si>
    <t>SANTA INES DE ZARAGOZA</t>
  </si>
  <si>
    <t>570</t>
  </si>
  <si>
    <t>ZIMATLAN DE ALVAREZ</t>
  </si>
  <si>
    <t>Nota: La sumatoria de las cantidades en cada uno de los fondos pueden no coincidir por efectos del redondeo</t>
  </si>
  <si>
    <t>Fondo de Aportaciones para la Infraestructura Social Municipal</t>
  </si>
  <si>
    <t>Fondo de Aportaciones para el Fortalecimiento de los Municipios</t>
  </si>
  <si>
    <t>SAN JUAN MIXTEPEC -DTO. 08 -</t>
  </si>
  <si>
    <t>SAN JUAN MIXTEPEC -DTO. 26 -</t>
  </si>
  <si>
    <t>SAN PEDRO MIXTEPEC -DTO. 22 -</t>
  </si>
  <si>
    <t>SAN PEDRO MIXTEPEC -DTO. 26 -</t>
  </si>
  <si>
    <t>SANTIAGO DEL RIO</t>
  </si>
  <si>
    <t>HEROICA VILLA TEZOATLAN DE SEGURA Y LUNA, CUNA DE LA INDEPENDENCIA DE OAXACA</t>
  </si>
  <si>
    <t>SAN MATEO YUCUTINDO</t>
  </si>
  <si>
    <t>MUNICIPIO</t>
  </si>
  <si>
    <t>Ejecutor</t>
  </si>
  <si>
    <t>Crédito 1,000 mdp*</t>
  </si>
  <si>
    <t>Crédito 137 mdp*</t>
  </si>
  <si>
    <t>Crédito 363 mdp</t>
  </si>
  <si>
    <t>Crédito 2,000 mdp</t>
  </si>
  <si>
    <t>PIPs</t>
  </si>
  <si>
    <t xml:space="preserve">Monto </t>
  </si>
  <si>
    <t>Monto</t>
  </si>
  <si>
    <t>CAO</t>
  </si>
  <si>
    <t>SINFRA</t>
  </si>
  <si>
    <t>SAPAO</t>
  </si>
  <si>
    <t>CEA</t>
  </si>
  <si>
    <t>IODEMC</t>
  </si>
  <si>
    <t>SEFIN</t>
  </si>
  <si>
    <t>SEMAEDESO</t>
  </si>
  <si>
    <t>INPAC</t>
  </si>
  <si>
    <t>SEMOVI</t>
  </si>
  <si>
    <t>% Avance</t>
  </si>
  <si>
    <t>NÚMERO DE DESEMBOLSO</t>
  </si>
  <si>
    <t>DESTINO</t>
  </si>
  <si>
    <t xml:space="preserve">MONTO DISPUESTO </t>
  </si>
  <si>
    <t>FECHA DE DESEMBOLSO</t>
  </si>
  <si>
    <t xml:space="preserve">INVERSIÓN PÚBLICA PRODUCTIVA </t>
  </si>
  <si>
    <t xml:space="preserve">FONDO DE RESERVA </t>
  </si>
  <si>
    <t>RUBRO</t>
  </si>
  <si>
    <t>PROYECTOS AUTORIZADOS</t>
  </si>
  <si>
    <t>PROYECTOS POR UR</t>
  </si>
  <si>
    <t xml:space="preserve">PROYECTOS </t>
  </si>
  <si>
    <t>MONTO</t>
  </si>
  <si>
    <t>NÚMERO</t>
  </si>
  <si>
    <t xml:space="preserve">MONTO </t>
  </si>
  <si>
    <t xml:space="preserve"> 1. Proyectos Estratégicos</t>
  </si>
  <si>
    <t xml:space="preserve"> 2. Caminos y Puentes</t>
  </si>
  <si>
    <t>3. Proyectos de Rehabilitación, Modernización y Ampliación de la Red Hidráulica</t>
  </si>
  <si>
    <t xml:space="preserve"> 4. Módulos para el Desarrollo de Inf. Social</t>
  </si>
  <si>
    <t>-</t>
  </si>
  <si>
    <t xml:space="preserve"> - </t>
  </si>
  <si>
    <t xml:space="preserve"> 5. Espacios Públicos</t>
  </si>
  <si>
    <t xml:space="preserve"> 6. Mercados</t>
  </si>
  <si>
    <t xml:space="preserve"> 7. Tecnologías</t>
  </si>
  <si>
    <t xml:space="preserve"> 8. Electrificaciones y Alumbrados</t>
  </si>
  <si>
    <t>NÚM.</t>
  </si>
  <si>
    <t>EJERCICIO</t>
  </si>
  <si>
    <t>UR</t>
  </si>
  <si>
    <t>NOMBRE PROYECTO</t>
  </si>
  <si>
    <t>MONTO AUTORIZADO</t>
  </si>
  <si>
    <t xml:space="preserve">CONSTRUCCION DEL PALACIO MUNICIPAL, 2DA ETAPA </t>
  </si>
  <si>
    <t>AMPLIACIÓN DE LA RED DE DISTRIBUCIÓN DE ENERGÍA ELÉCTRICA EN SOLEDAD ETLA</t>
  </si>
  <si>
    <t>REHABILITACIÓN DE PAVIMENTO ASFALTICO DEL BOULEVARD CANCIÓN MIXTECA EN LA LOCALIDAD DEL H. CIUDAD DE HUAJUAPAN DE LEÓN, MUNICIPIO DE LA H.CIUDAD DE HUAJUAPAN DE LEÓN.</t>
  </si>
  <si>
    <t>CONSTRUCCIÓN DE PAVIMENTO CON CONCRETO HIDRÁULICO EN SAN JUAN BAUTISTISTA TUXTEPEC</t>
  </si>
  <si>
    <t>REHABILITACIÓN DE PAVIMENTO ASFALTICO DEL BOULEVARD 2 DE ABRIL EN LA LOCALIDAD DEL H. CIUDAD DE HUAJUAPAN DE LEÓN, MUNICIPIO DE LA H.CIUDAD DE HUAJUAPAN DE LEÓN.</t>
  </si>
  <si>
    <t>CONSTRUCCIÓN DE PAVIMENTO CON CONCRETO HIDRÁULICO EN SANTA MARÍA HUAZOLOTITLÁN</t>
  </si>
  <si>
    <t>AMPLIACIÓN DE LA RED DE ENERGÍA ELÉCTRICA DE LA CALLE OAXACA Y CALLE NAYARIT EN SAN JUAN BAUTISTA TUXTEPEC</t>
  </si>
  <si>
    <t>AMPLIACIÓN DE LA RED DE DISTRIBUCIÓN DE ENERGÍA ELÉCTRICA EN ASUNCIÓN IXTALTEPEC</t>
  </si>
  <si>
    <t>AMPLIACIÓN DE LA RED DE DISTRIBUCIÓN DE ENERGÍA ELÉCTRICA EN REYES ETLA</t>
  </si>
  <si>
    <t>CONSTRUCCIÓN DE RED DE ENERGÍA ELÉCTRICA EN ASUNCIÓN NOCHIXTLÁN</t>
  </si>
  <si>
    <t>AMPLIACIÓN DE LA LÍNEA DE DISTRIBUCIÓN DE ENERGÍA ELÉCTRICA LACHIXILA EN NEJAPA DE MADERO</t>
  </si>
  <si>
    <t>CONSTRUCCIÓN DE PAVIMENTO CON CONCRETO HIDRÁULICO EN IXTLÁN DE JUÁREZ</t>
  </si>
  <si>
    <t>AMPLIACIÓN DE LA RED DE DISTRIBUCIÓN DE ENERGÍA ELÉCTRICA EN VILLA DE ZAACHILA</t>
  </si>
  <si>
    <t>AMPLIACIÓN DE LA RED DE DISTRIBUCIÓN DE ENERGÍA ELÉCTRICA EN SAN FRANCISCO TELIXTLAHUACA</t>
  </si>
  <si>
    <t>ELECTRIFICACIÓN DE LA AGENCIA DE POLICÍA EN AGUA ZARCA CUQUILA EN HEROICA CIUDAD DE TLAXIACO</t>
  </si>
  <si>
    <t>CONSTRUCCIÓN INTEGRAL DE LA AVENIDA OAXACA EN SAN PEDRO MIXTEPEC</t>
  </si>
  <si>
    <t>CONSTRUCCIÓN DE PAVIMENTO A BASE DE CONCRETO HIDRÁULICO EN LAS CALLES REFORMA,  LAZARO CARDENAS (2ª ETAPA)</t>
  </si>
  <si>
    <t>CONSTRUCCIÓN DE PAVIMENTO CON CONCRETO HIDRÁULICO DE LAS CALLES DIAZ ORDAZ, INDEPENDENCIA, LOS PINOS Y BENITO JUAREZ</t>
  </si>
  <si>
    <t>CONSTRUCCIÓN DE PAVIMENTO A BASE DE CONCRETO HIDRÁULICO EN LA CALLE CUAUHTÉMOC, EN LA LOCALIDAD DE MAGDALENA TEITIPAC</t>
  </si>
  <si>
    <t>PAVIMENTACIÓN CON CONCRETO HIDRÁULICO EN LA CALLE NIÑO ARTILLERO</t>
  </si>
  <si>
    <t>CONSTRUCCION DE PAVIMENTO CON CONCRETO HIDRAULICO DE LA CALLE BENITO JUAREZ EN LA LOCALIDAD DE SAN JUAN LUVINA</t>
  </si>
  <si>
    <t>CONSTRUCCIÓN DE PAVIMENTO CON CONCRETO HIDRÁULICO EN PROLONGACIÓN DE CALLE 16 DE SEPTIEMBRE EN LA LOCALIDAD DE SANTIAGO HUAJOLOTITLÁN</t>
  </si>
  <si>
    <t>CONSTRUCCIÓN DE TECHADO EN EL ÁREA DE IMPARTICIÓN DE EDUCACIÓN FISICA EN LA ESCUELA PRIMARIA VESPERTINA “VICENTE GUERRERO” CON CLAVE 20DPR4250R</t>
  </si>
  <si>
    <t>"CONSTRUCCIÓN DE TECHADO EN ÁREA DE IMPARTICIÓN DE EDUCACIÓN FISICA DE LA ESCUELA TELESECUNDARIA CLAVE: 20DTV0209Z</t>
  </si>
  <si>
    <t>CONSTRUCCIÓN DE TECHADO EN AREA DE IMPARTICION DE EDUCACION FISICA DE LA ESCUELA TELESECUNDARIA CLAVE: ESCOLAR 20DTV0841B EN LA LOCALIDAD DE CAÑADA MARIA</t>
  </si>
  <si>
    <t>CONSTRUCCIÓN DE TECHADO DE LA EXPLANADA MUNICIPAL</t>
  </si>
  <si>
    <t>CONSTRUCCIÓN DE PAVIMENTO CON CONCRETO HIDRÁULICO DEL CAMINO AL CENTRO DE SALUD DE SANTIAGO TEPITONGO</t>
  </si>
  <si>
    <t>CONSTRUCCIÓN DE PAVIMENTO CON CONCRETO HIDRÁULICO DE LA CALLE TABACHINES EN LA AGENCIA SANTA TERESA</t>
  </si>
  <si>
    <t>REHABILITACIÓN DE LA UNIDAD DEPORTIVA SANTA CRUZ AMILPAS</t>
  </si>
  <si>
    <t>CONSTRUCCIÓN DE PLAZA, REHABILITACIÓN DE COMEDOR Y NÚCLEO DE SANITARIOS, EN EL CENTRO DE LA LOCALIDAD DE SAN JUAN EVANGELISTA ANALCO</t>
  </si>
  <si>
    <t>CONSTRUCCIÓN DE PAVIMENTO CON CONCRETO HIDRÁULICO DE LA CALLE IGNACIO MANUEL ALTAMIRANO</t>
  </si>
  <si>
    <t>CONSTRUCCIÓN DE PAVIMENTO CON CONCRETO HIDRÁULICO DE LA CALLE MIGUEL HIDALGO</t>
  </si>
  <si>
    <t>CONSTRUCCIÓN DE TECHADO Y CANCHA DE USOS MÚLTIPLES DEL MÓDULO DEPORTIVO EN LA AGENCIA MUNICIPAL DE SANTA CATARINA COATLÁN</t>
  </si>
  <si>
    <t>CONSTRUCCIÓN DE TECHADO Y GRADA EN CANCHA DE USOS MÚLTIPLES DE LA JEFATURA DE ZONAS DE SUPERVISIÓN NO. 20 EN EL MUNICIPIO DE LA HEROICA CIUDAD DE TLAXIACO</t>
  </si>
  <si>
    <t>FINANZAS</t>
  </si>
  <si>
    <t>INFRAESTRUCTURA DE TELECOMUNICACIONES EN CIUDAD JUDICIAL</t>
  </si>
  <si>
    <t>SUMINISTRO DE GEOMEMBRANA DE 1 MM DE ESPESOR PARA LA CELDA DE CONFINAMIENTO DEL RELLENO SANITARIO EN SAN PABLO VILLA DE MITLA.</t>
  </si>
  <si>
    <t>AMPLIACIÓN DEL CAMINO BARRIO SAN MIGUEL - HEROICA CIUDAD DE TLAXIACO - CAMPO DE AVIACIÓN DEL KM. 0+000 AL KM. 5+000; SUBTRAMO DEL KM. 0+100 AL KM. 0+200, DEL KM. 0+500 AL KM. 0+900 CON CONCRETO HIDRÁULICO Y DEL KM. 3+000 AL KM. 5+000 CON CONCRETO ASFÁLTIC</t>
  </si>
  <si>
    <t>RECONSTRUCCIÓN DEL AMATE - ACATLÁN - COSOLAPA - VICENTE Y CAMALOTE - LIMITES EDOS. OAX/VER, TRAMO DEL KM 0+000 AL KM 43+000, TRAMOS PARCIALES.</t>
  </si>
  <si>
    <t xml:space="preserve">MANTENIMIENTO DE LA CARRETERA OAXACA - XOXOCOTLÁN - CUILÁPAM DE GUERRERO DEL KM 0+000 AL KM 11+000 (4 CARRILES) </t>
  </si>
  <si>
    <t>RECONSTRUCCIÓN DE IXTLÁN - CAPULÁLPAM DE MÉNDEZ - NATIVIDAD - ZOOGOCHO - SAN JUAN TABAA - VILLA ALTA - SAN ANDRÉS YAA - SAN MELCHOR BETAZA - SAN PEDRO CAJONOS - DÍAZ ORDAZ - E.C.(190), SUBTRAMO IXTLÁN - ZOOGOCHO, DEL KM 0+000 AL KM 58+000, EN TRAMOS PARCI</t>
  </si>
  <si>
    <t>CONSERVACIÓN EL VADO -SAN SEBASTIÁN DE LAS GRUTAS - SAN VICENTE LACHIXIO - SANTA MARÍA LACHIXIO - SAN FERNANDO DE MATAMOROS - SAN FRANCISCO CAHUACUA, TRAMO DEL KM 0+000 AL KM 80+000, SUBTRAMO DEL KM 0+000 AL KM 31+500</t>
  </si>
  <si>
    <t>MEJORAMIENTO DE HUAJUAPAN – SAN MARCOS ARTEAGA - SAN AGUSTÍN ATENANGO - SAN MIGUEL TLACOTEPEC - SAN SEBASTIÁN TECOMAXTLAHUACA - STGO. JUXTLAHUACA, TRAMO DEL KM 0+000 AL KM 100+000-; SUBTRAMO HUAJUAPAN - TLACOTEPEC DEL KM 0+000 AL KM 80+000 TRAMOS DIVERSOS</t>
  </si>
  <si>
    <t>RECONSTRUCCIÓN DE LIBRAMIENTO POCHUTLA DEL KM 0+000 AL KM 5+800</t>
  </si>
  <si>
    <t xml:space="preserve">CONSTRUCCIÓN DEL PUENTE VEHICULAR SOBRE EL RÍO SALADO EN EL MUNICIPIO DE SANTA CRUZ AMILPAS </t>
  </si>
  <si>
    <t>CONSERVACIÓN EL MEZQUITE – SANTA MARÍA CHIMALAPAS, TRAMO DEL KM 0+000 AL KM 55+000, SUBTRAMOS DIVERSOS</t>
  </si>
  <si>
    <t>RECONSTRUCCIÓN DEL E.C. FEDERAL 200 (ACAPULCO- PINOTEPA NACIONAL)- EL CIRUELO - SANTO DOMINGO ARMENTA- SANTIAGO TAPEXTLA E.C(CUAJINICUILAPA GRO. - BARRA MALDONADO GRO.), SUBTRAMO E.C. FEDERAL 200 (ACAPULCO- PINOTEPA NACIONAL)- EL CIRUELO - SANTO DOMINGO A</t>
  </si>
  <si>
    <t>RECONSTRUCCIÓN DEL CAMINO E.C.(TLAXIACO-PUTLA)—RÍO OCOTEPEC-SANTO TOMÁS OCOTEPEC-SANTA MARÍA YUCUITE, TRAMO DEL KM 0+000 AL KM 42+000, SUBTRAMOS DEL KM 3+500 AL KM21+000 EN UNA PRIMERA ETAPA SERÍA EL TRAMO DEL KM 3+500 AL KM 7+000</t>
  </si>
  <si>
    <t>REHABILITACIÓN DE CONCRETO ASFÁLTICO DE LA CARRETERA TLAXIACO - SAN MIGUEL EL GRANDE DEL KM 0+000 AL KM 42+000, EN TRAMOS PARCIALES.</t>
  </si>
  <si>
    <t>CONSERVACIÓN DE HUAJUAPAN DE LEÓN – MARISCALA DE JUÁREZ – GUADALUPE DE RAMÍREZ, TRAMO DEL KM 0+000 AL KM 80+200</t>
  </si>
  <si>
    <t xml:space="preserve">RECONSTRUCCIÓN DE PUENTE VEHICULAR SOBRE RÍO DEL CORTE KM. 17+900 S/C BOCA DEL MONTE – COL. CUAUHTÉMOC </t>
  </si>
  <si>
    <t>RECONSTRUCCIÓN DEL E.C. FEDERAL 125 (YUCUDAA- PINOTEPA NACIONAL)- SAN MIGUEL TLACAMAMA- PINOTEPA DE DON LUIS- SAN JUAN COLORADO- SAN AGUSTÍN CHAYUCO- SANTA CATARINA MECHOACÁN- E.C. FEDERAL 200 (PINOTEPA NACIONAL- ACAPULCO), SUBTRAMO E.C. FEDERAL 125 (YUCU</t>
  </si>
  <si>
    <t>RECONSTRUCCIÓN DE SOLA DE VEGA - SAN PEDRO JUCHATENGO - SAN GABRIEL MIXTEPEC - SAN PEDRO MIXTEPEC - PUERTO ESCONDIDO, DEL KM 78+800 AL KM 244+000, TRAMOS PARCIALES.</t>
  </si>
  <si>
    <t xml:space="preserve">RECONSTRUCCIÓN DE SANTIAGO JUXTLAHUACA - SAN JUAN MIXTEPEC - TLAXIACO - SAN AGUSTÍN TLACOTEPEC - SAN MATEO PEÑASCO - ASUNCIÓN BUENAVISTA - CHALCATONGO - SANTIAGO YOSONDUA, TRAMO: TLAXIACO - SAN AGUSTÍN TLACOTEPEC - SAN MATEO PEÑASCO - ASUNCIÓN BUENAVISTA </t>
  </si>
  <si>
    <t>RECONSTRUCCIÓN DE LA CARRETERA CERRO DEL VIDRIO – SANTA CATARINA JUQUILA – RÍO GRANDE TRAMO DEL KM 0+000 AL KM 82+000 SUBTRAMOS PARCIALES</t>
  </si>
  <si>
    <t>RECONSTRUCCIÓN DEL CAMINO BOCA DEL MONTE -COL. CUAUHTÉMOC- ESMERALDA LÍMITES EDOS OAX/VER. TRAMO DEL KM 0+000 AL KM 18+000, EN TRAMOS PARCIALES</t>
  </si>
  <si>
    <t>RECONSTRUCCIÓN DE JUCHITÁN – UNIÓN HIDALGO – LA VENTA – SAN MIGUEL CHIMALAPA- COFRADÍA - SANTA INÉS - E.C. (EL MEZQUITE - SANTA MARÍA CHIMALAPA), DEL KM 0+000 AL KM 78+000, SUBTRAMO: JUCHITÁN – UNIÓN HIDALGO – LA VENTA -E.C. (JUCHITÁN - ARRIAGA) DEL KM 0+</t>
  </si>
  <si>
    <t>AMPLIACIÓN DEL CAMINO SAN JOSÉ CHILTEPEC - SAN ISIDRO NARANJAL DEL KM 0+000 AL KM 10+000, SUBTRAMO A MODERNIZAR DEL KM 0+000 AL 1+700</t>
  </si>
  <si>
    <t>RECONSTRUCCIÓN DE LA MARGEN IZQUIERDA DEL RÍO ATOYAC, ENTRE SAN JACINTO AMILPAS - TECNOLÓGICO- PARQUE DEL AMOR DEL KM 0+000 AL KM 16+300, TRAMOS PARCIALES (1RA. ETAPA)</t>
  </si>
  <si>
    <t>CONSERVACIÓN DE COPALITA- PLUMA HIDALGO- HUATULCO, TRAMO DEL KM 0+000 AL KM 34+6000 TRAMOS PARCIALES</t>
  </si>
  <si>
    <t>REHABILITACIÓN DE CAMINOS RURALES EN EL MUNICIPIO DE SAN PABLO COATLÁN</t>
  </si>
  <si>
    <t>AMPLIACIÓN DEL SISTEMA DE AGUA POTABLE EN SAN JUAN QUIAHIJE</t>
  </si>
  <si>
    <t>AMPLIACIÓN DEL SISTEMA DE AGUA POTABLE EN SAN PEDRO COMITANCILLO</t>
  </si>
  <si>
    <t>AMPLIACIÓN DEL SISTEMA DE AGUA POTABLE 3A ETAPA EN SANTIAGO LAOLLAGA</t>
  </si>
  <si>
    <t>REHABILITACIÓN DEL SISTEMA DE AGUA POTABLE EN SAN PABLO COATLÁN</t>
  </si>
  <si>
    <t>AMPLIACIÓN DEL SISTEMA DE AGUA POTABLE EN SAN LORENZO CACAOTEPEC</t>
  </si>
  <si>
    <t>CONSTRUCCIÓN DEL SISTEMA DE AGUA POTABLE EN SAN JUAN TAMAZOLA</t>
  </si>
  <si>
    <t>REHABILITACIÓN DEL SISTEMA DE AGUA POTABLE EN SAN JUAN BAUTISTA CUICATLÁN</t>
  </si>
  <si>
    <t>CONSTRUCCIÓN DE LA PLANTA DE TRATAMIENTO DE AGUAS RESIDUALES EN LA LOCALIDAD DE SAN PEDRO COATLÁN DEL MUNICIPIO DE MIAHUATLÁN DE PORFIRIO DÍAZ</t>
  </si>
  <si>
    <t>REHABILITACIÓN DEL DRENAJE SANITARIO EN SANTA CRUZ AMILPAS</t>
  </si>
  <si>
    <t>REHABILITACIÓN DE COLECTOR SANITARIO MARGEN DERECHA DEL RÍO ATOYAC EN OAXACA DE JUÁREZ</t>
  </si>
  <si>
    <t>REHABILITACIÓN DE COLECTOR MARGEN IZQUIERDA DEL RÍO ATOYAC 2DA ETAPA EN OAXACA DE JUÁREZ</t>
  </si>
  <si>
    <t>EQUIPAMIENTO Y AMPLIACIÓN DE RAMAL ELÉCTRICO Y OBRAS COMPLEMENTARIAS EN SAN SEBASTIÁN TUTLA</t>
  </si>
  <si>
    <t>CONSTRUCCIÓN DE INFRAESTRUCTURA HIDRÁULICA EN EL SECTOR GUADALUPE VICTORIA EN OAXACA DE JUÁREZ</t>
  </si>
  <si>
    <t>CONSTRUCCIÓN DE SUBCOLECTOR DE DRENAJE PLUVIAL EN LAS ZONAS ADYACENTES DE LA CENTRAL DE ABASTO EN EL MUNICIPIO DE OAXACA DE JUÁREZ</t>
  </si>
  <si>
    <t>CONSTRUCCIÓN DE SUBCOLECTOR DE DRENAJE SANITARIO EN LAS ZONAS ADYACENTES DE LA CENTRAL DE ABASTO EN EL MUNICIPIO DE OAXACA DE JUÁREZ</t>
  </si>
  <si>
    <t>CONSTRUCCIÓN DE SUBCOLECTOR DE DRENAJE SANITARIO, ZONA AFECTADA POR INCENDIO EN LA CENTRAL DE ABASTO EN EL MUNICIPIO DE OAXACA DE JUÁREZ</t>
  </si>
  <si>
    <t>CONSTRUCCION DE SUBCOLECTOR DE DRENAJE PLUVIAL, ZONA AFECTADA POR INCENDIO EN LA CENTRAL DE ABASTO EN EL MUNICIPIO DE OAXACA DE JUAREZ</t>
  </si>
  <si>
    <t>SUSTITUCIÓN, EQUIPAMIENTO Y OBRAS COMPLEMENTARIAS DE POZO PROFUNDO PARA EL SUMINISTRO DE LA CENTRAL DE ABASTO EN EL MUNICIPIO DE OAXACA DE JUÁREZ</t>
  </si>
  <si>
    <t>CONSTRUCCIÓN DE RED DE CONDUCCIÓN DE AGUA POTABLE, ZONA AFECTADA POR INCENDIO EN LA CENTRAL DE ABASTO DEL MUNICIPIO DE OAXACA DE JUAREZ</t>
  </si>
  <si>
    <t>CONSTRUCCIÓN DE INFRAESTRUCTURA HIDRÁULICA EN EL SECTOR RÍO BLANCO EN OAXACA DE JUÁREZ</t>
  </si>
  <si>
    <t>CONSTRUCCIÓN DE RED DE CONDUCCIÓN DE AGUA POTABLE EN LAS ZONAS ADYACENTES A LA CENTRAL DE ABASTO DEL MUNICIPIO DE OAXACA DE JUÁREZ</t>
  </si>
  <si>
    <t>REHABILITACIÓN DEL MERCADO BENITO JUÁREZ EN LA H. CIUDAD DE TLAXIACO</t>
  </si>
  <si>
    <t>REHABILITACIÓN DEL MERCADO DÍAZ ORDAZ EN EJUTLA DE CRESPO</t>
  </si>
  <si>
    <t>TERMINACIÓN DEL MERCADO EN CIUDAD IXTEPEC.</t>
  </si>
  <si>
    <t>REHABILITACIÓN DEL MERCADO MUNICIPAL EN PINOTEPA NACIONAL</t>
  </si>
  <si>
    <t>REHABILITACIÓN DEL MERCADO MUNICIPAL EN HUAUTLA DE JIMÉNEZ</t>
  </si>
  <si>
    <t>CONSTRUCCIÓN DE TECHADO DE CANCHA DE BASQUETBOL EN EL CECYTE EMSAD NÚMERO 8 CLAVE 20EMS0008D</t>
  </si>
  <si>
    <t>REHABILITACIÓN DEL SISTEMA DE DRENAJE SANITARIO 1RA. ETAPA (ZONA CENTRO-ZONA TURÍSTICA) EN SAN PEDRO MIXTEPEC-DTTO. 22 -</t>
  </si>
  <si>
    <t>OBRA PRELIMINAR Y ACABADOS PARA LA RECONSTRUCCIÓN DE LAS ZONAS SINIESTRADAS POR INCENDIO EN LA CENTRAL DE ABASTO "MARGARITA MAZA DE JUÁREZ”, EN EL MUNICIPIO DE OAXACA DE JUÁREZ.</t>
  </si>
  <si>
    <t>DESCRIPCIÓN DEL DESTINO</t>
  </si>
  <si>
    <t xml:space="preserve">MONTO APLICADO </t>
  </si>
  <si>
    <t>% RESPECTO AL TOTAL DEL PRESUPUESTO</t>
  </si>
  <si>
    <t>Proyectos de Inversión Pública Productiva denominados Módulos para el Desarrollo de Infraestructura Social que consisten en las adquisiciones de toda clase de maquinaria para uso, entre otros, de construcción, a que se refiere la fracción II del Artículo Tercero del Decreto de Autorización.</t>
  </si>
  <si>
    <t>Fondo de Reserva del Crédito</t>
  </si>
  <si>
    <t xml:space="preserve"> 1. Módulos para el Desarrollo de Inf. Social</t>
  </si>
  <si>
    <t>DESCRIPCIÓN</t>
  </si>
  <si>
    <t>NÚMERO DE UNIDADES</t>
  </si>
  <si>
    <t xml:space="preserve">MONTO DE INVERSIÓN APLICADO CON RECURSOS DEL CRÉDITO </t>
  </si>
  <si>
    <t>Adquisición de Tractores de Cadena</t>
  </si>
  <si>
    <t>Adquisición de retroexcavadoras</t>
  </si>
  <si>
    <t xml:space="preserve">Adquisición de excavadoras de orugas </t>
  </si>
  <si>
    <t>Adquisición de motoniveladoras next gen</t>
  </si>
  <si>
    <t>SUBTOTAL</t>
  </si>
  <si>
    <t>Fondo de Reserva</t>
  </si>
  <si>
    <t>MONTO TOTAL</t>
  </si>
  <si>
    <t> 26-ago-22</t>
  </si>
  <si>
    <t>29-sep-22 </t>
  </si>
  <si>
    <t>27-oct-22 </t>
  </si>
  <si>
    <t xml:space="preserve"> 9. Proyecto de infraestructura para el desarrollo interurbano del Oriente de la Zona Metropolitana de Oaxaca</t>
  </si>
  <si>
    <t>CONSTRUCCIÓN DE TECHADO EN EL ÁREA DE USOS MÚLTIPLES DEL COBAO PLANTEL 58, EN EL MUNICIPIO DE REFORMA DE PINEDA, OAXACA</t>
  </si>
  <si>
    <t>CONSTRUCCIÓN DE PAVIMENTO CON CONCRETO HIDRÁULICO EN LA CALLE ÁLVARO OBREGÓN, EN EL MUNICIPIO DE REFORMA DE PINEDA, OAXACA</t>
  </si>
  <si>
    <t>CONSTRUCCIÓN DE TECHADO EN EL ÁREA DE USOS MÚLTIPLES DE LA ESCUELA PRIMARIA IGNACIO ZARAGOZA CLAVE: 20DPR0372A EN EL MUNICIPIO DE REFORMA DE PINEDA, OAXACA</t>
  </si>
  <si>
    <t>CONSTRUCCIÓN DE PAVIMENTO CON CONCRETO HIDRÁULICO EN LA CALLE COSIJOEZA, EN EL MUNICIPIO DE VILLA DE ZAACHILA, OAXACA</t>
  </si>
  <si>
    <t>CONSTRUCCIÓN Y TECHADO DE CANCHA DE USOS MÚLTIPLES EN LA ESCUELA PRIMARIA “UNIÓN Y PROGRESO”, CLAVE: 20DPR1197S, EN LA LOCALIDAD DE SANTA MARÍA TONAMECA, MUNICIPIO DE SANTA MARÍA TONAMECA, OAXACA</t>
  </si>
  <si>
    <t>REHABILITACIÓN DE PAVIMENTO CON CONCRETO HIDRAULICO EN LA CALLE TEOTZAPOTLAN EN EL MUNICIPIO DE VILLA DE ZAACHILA</t>
  </si>
  <si>
    <t>CONSTRUCCIÓN DE CANCHA DE USOS MÚLTIPLES Y TECHADO EN LA ESCUELA SECUNDARIA TÉCNICA NO. 133, CLAVE: 20DST0150C</t>
  </si>
  <si>
    <t>CONSTRUCCIÓN DE TECHADO DE CANCHA DE USOS MÚLTIPLES EN LA LOCALIDAD DE SANTO DOMINGO BARRIO ALTO  SANTO DOMINGO BARRIO ALTO [PARQUE INDUSTRIAL]</t>
  </si>
  <si>
    <t>CONSTRUCCIÓN DE PAVIMENTO CON CONCRETO HIDRÁULICO EN LA AVENIDA 5 DE MAYO, COLONIA LA SOLEDAD, EN LA LOCALIDAD DE RIO GRANDE (SEGUNDA ETAPA)</t>
  </si>
  <si>
    <t>CONSTRUCCIÓN DE PAVIMENTO HIDRAÚLICO EN LA COLONIA COMPOSITORES, EN EL MUNICIPIO SAN PABLO VILLA DE MITLA.</t>
  </si>
  <si>
    <t>CONSTRUCCIÓN DE PAVIMENTACIÓN A BASE DE CONCRETO HIDRAULICO EN LA CALLE BENITO JUÁREZ 2ª ETAPA</t>
  </si>
  <si>
    <t>CONSTRUCCIÓN DE PAVIMENTACIÓN A BASE DE CONCRETO HIDRÁULICO EN LA CALLE 5 DE MAYO</t>
  </si>
  <si>
    <t>CONSTRUCCIÓN DE TECHADO DE CANCHA DE USOS MÚLTIPLES EN EL COBAO PLANTEL 12 CLAVE 20ECB0012J</t>
  </si>
  <si>
    <t>CONSTRUCCIÓN DE PAVIMENTO CON CONCRETO HIDRÁULICO DE LA CALLE CUAUHTEMOC DEL KM 0+565.00 AL KM 0+857.64, ENTRE CALLE MELCHOR OCAMPO Y FRANCISCO I. MADERO - CUIDAD IXTEPEC</t>
  </si>
  <si>
    <t>CONSTRUCCIÓN DE PAVIMENTO CON CONCRETO HIDRÁULICO EN LA CALLE PROGRESO</t>
  </si>
  <si>
    <t>CONSTRUCCIÓN CON PAVIMENTO DE CONCRETO HIDRÁULICO EN CALLES EDUARDO VASCONCELOS Y BENITO JUÁREZ, COLONIA CENTRO, SANTA CRUZ XOXOCOTLÁN.</t>
  </si>
  <si>
    <t>CONSTRUCCIÓN DE PAVIMENTO CON CONCRETO HIDRÁULICO EN LA CALLE DEL PANTEÓN</t>
  </si>
  <si>
    <t>CONSTRUCCIÓN DE PAVIMENTO A BASE DE CONCRETO HIDRÁULICO DE LA CALLE 12 DE OCTUBRE DE LA LOCALIDAD DE ARROYO CHOAPAM DEL MUNICIPIO DE SAN JOSE CHILTEPEC</t>
  </si>
  <si>
    <t>CONSTRUCCIÓN DE PAVIMENTO CON CONCRETO HIDRÁULICO EN LAS CALLES EL OLVIDO Y LAS PIEDRAS.</t>
  </si>
  <si>
    <t>CONSTRUCCIÓN DE TECHADO DE CANCHA DE USOS MÚLTIPLES EN EL CENTRO DE BACHILLERATO TECNOLÓGICO INDUSTRIAL Y DE SERVICIO NO. 264</t>
  </si>
  <si>
    <t>CONSTRUCCIÓN DE PAVIMENTO CON CONCRETO HIDRÁULICO DE LAS CALLES ENEBROS Y ABRAHAM CASTELLANOS EN LA LOCALIDAD DE ASUNCIÓN NOCHIXTLÁN</t>
  </si>
  <si>
    <t>CONSTRUCCIÓN DE PAVIMENTO CON CONCRETO HIDRÁULICO DE LAS CALLES LA PAZ Y OBREROS EN LA LOCALIDAD DE OCOTLAN DE MORELOS</t>
  </si>
  <si>
    <t>CONSTRUCCIÓN DE TECHADO DE CANCHA DE USOS MÚLTIPLES EN LA AGENCIA DE RÍO SECO, MUNICIPIO DE SANTA MARÍA ZOQUITLÁN</t>
  </si>
  <si>
    <t>CONSTRUCCIÓN DE PAVIMENTO CON CONCRETO HIDRÁULICO EN LA CALLE CRUZ VERDE EN LA LOCALIDAD DE SANTIAGO CHAZUMBA</t>
  </si>
  <si>
    <t>PAVIMENTACIÓN CON CONCRETO HIDRÁULICO DE LA CALLE EMILIO PIMENTEL, EN LA HEROICA CIUDAD DE TLAXIACO</t>
  </si>
  <si>
    <t>CONSTRUCCIÓN DE TECHADO DE LA CANCHA DE LA ESCUELA PRIMARIA JUSTO SIERRA CLAVE: 20DPR0422S</t>
  </si>
  <si>
    <t>CONSTRUCCIÓN DE TECHADO DE EXPLANADA DE USOS MÚLTIPLES DE LA AGENCIA MUNICIPAL DE ASUNCIÓN LACHIXONASE -  SAN CARLOS YAUTEPEC - ASUNCIÓN LACHIXONASE</t>
  </si>
  <si>
    <t>CONSTRUCCIÓN DE PAVIMENTO A BASE DE CONCRETO HIDRÁULICO EN LA CALLE LÁZARO CÁRDENAS, EN LA LOCALIDAD DE SAN PEDRO QUIATONI.</t>
  </si>
  <si>
    <t>CONSTRUCCIÓN DE PAVIMENTO CON CONCRETO HIDRÁULICO EN LA CALLE IGNACIO RAYÓN ROJAS DE CUAUHTÉMOC - ROJAS DE CUAUHTÉMOC</t>
  </si>
  <si>
    <t>CONSTRUCCIÓN DEL TECHADO Y CANCHA DE USOS MÚLTIPLES DE LA COLONIA PLATO SOL SAN MATEO YUCUTINDOO - SAN MATEO YUCUTINDOO</t>
  </si>
  <si>
    <t>CONSTRUCCIÓN DE  PALACIO MUNICIPAL - COSOLAPA</t>
  </si>
  <si>
    <t>CONSTRUCCIÓN DE PAVIMENTO CON CONCRETO HIDRÁULICO EN LA CALLE 2 DE NOVIEMBRE DE LA COLONIA LAGUNA YUPI.</t>
  </si>
  <si>
    <t>CONSTRUCCIÓN DE PAVIMENTO CON CONCRETO HIDRÁULICO EN EL CALLEJÓN NUEVA VIDA 2 DE LA COLONIA CAMPESINA.</t>
  </si>
  <si>
    <t>CONSTRUCCIÓN DE CENTRO CULTURAL OAXACA 4TA ETAPA</t>
  </si>
  <si>
    <t>AMPLIACIÓN Y MODERNIZACIÓN DE LA CARRETERA TRONCAL NO. 175 (OAXACA-PUERTO ANGEL) KM1+000 AL KM6+300, ENTRONQUE A NIVEL CON AV. UNIVERSIDAD EN KM 2+320 Y CONSTRUCCIÓN DEL PUENTE SOBRE “RIO SALADO” EN EL KM 2+977.14 EN LOS MUNICIPIOS DE OAXACA DE JUAREZ, SANTA CRUZ XOXOCOTLÁN, SAN ANTONIO DE LA CAL Y SAN AGUSTÍN DE LAS JUNTAS, EN EL ESTADO DE OAXACA (1A ETAPA)</t>
  </si>
  <si>
    <t>CONSTRUCCIÓN DEL CENTRO CULTURAL ÁLVARO CARRILLO</t>
  </si>
  <si>
    <t>PROYECTO DEL SISTEMA INTEGRADO DE TRANSPORTE DE LA CIUDAD DE OAXACA Y OBRAS ASOCIADAS</t>
  </si>
  <si>
    <t>IMPLEMENTACIÓN DE BICIRUTA 2021 TRAMO NORTE-SUR YORIENTE-PONIENTE EN EL MUNICIPIO DE OAXACA DE JUÁREZ Y SANTA LUCÍA DEL CAMINO</t>
  </si>
  <si>
    <t>AMPLIACIÓN DEL CAMINO: E.C. (SANTO TOMÁS OCOTEPEC - SANTA MARÍA YUCUHITI) - BENITO JUÁREZ, TRAMO DEL KM 0+000 AL KM 0+765.50, SUBTRAMO A MODERNIZAR DEL KM 0+000 AL KM 0+520 EN EL MUNICIPIO DE SANTO TOMÁS OCOTEPEC</t>
  </si>
  <si>
    <t>RECONSTRUCCIÓN DE PUENTE VEHÍCULAR SOBRE ARROYO XONE, EN PUERTO ÁNGEL, KM. 0+390 SOBRE CARRETERA PUERTO ANGEL - SAN ANTONIO, EN EL MUNICIPIO DE  SAN PEDRO POCHUTLA</t>
  </si>
  <si>
    <t>REHABILITACIÓN DEL CAMINO RURAL  SAN FRANCISCO DEL MAR - EL SAUCE DEL KM. 0+000 AL KM. 16+000 TRAMOS PARCIALES EN EL MUNICIPIO DE SANTIAGO NILTEPEC</t>
  </si>
  <si>
    <t>RECONSTRUCCIÓN DE LA CARRETERA DÍAZ ORDAZ - VILLA HIDALGO YALALAG - SAN ILDEFONSO VILLA ALTA DEL TRAMO 82+789.50 AL KM. 82+839.50, EN EL MUNICIPIO DE VILLA HIDALGO</t>
  </si>
  <si>
    <t>CONSERVACIÓN  DEL CAMINO GUEVEA DE HUMBOLDT-EL PORVENIR  DEL KM 0+000 AL KM 20+000 EN TRAMOS PARCIALES EN LA LOCALIDAD DE GUEVEA DE HUMBOLDT</t>
  </si>
  <si>
    <t>CONSERVACIÓN  DEL CAMINO XICAPESTLE-CORRAL DE PIEDRA  DEL KM 0+000 AL KM 7+000 T.P. EN LA LOCALIDAD DE GUEVEA DE HUMBOLDT</t>
  </si>
  <si>
    <t>CONSERVACIÓN  DEL CAMINO E.C.(XICAPESTLE- CORRAL DE PIEDRA) - LA CUMBRE  DEL KM 0+000 AL KM 4+000 EN LA LOCALIDAD DE GUEVEA DE HUMBOLDT</t>
  </si>
  <si>
    <t>REHABILITACIÓN DEL CAMINO RURAL  LAS PLAMAS-SANTO DOMINGO E.C.(LA VENTOSA-TAPANATEPEC) 0+000 AL KM. 15+400 TRAMOS PARCIALES EN EL MUNICIPIO DE SANTIAGO NILTEPEC</t>
  </si>
  <si>
    <t>CONSERVACIÓN  DEL CAMINO SANTIAGO LACHIGUIRI-LOMA ESPERANZA - SANTA MARIA NATIVITAS COATLAN  DEL KM 0+000 AL KM 37+500 TRAMOS PARCIALES, EN EL MUNICIPIO SANTIAGO LACHIGUIRI</t>
  </si>
  <si>
    <t>CONSERVACION  DEL CAMINO GUEVEA DE HUMBOLDT - XICALPEXTLE  DEL KM 0+000 AL KM 3+600 EN EL MUNICIPIO DE GUEVEA DE HUMBOLDT</t>
  </si>
  <si>
    <t>CONSERVACION  DEL CAMINO E.C (XICALPEXTLE-LA CUMBRE) LAGUNAS  DEL KM 0+000 AL KM 1+400 EN GUEVEA DE HUMBOLDT</t>
  </si>
  <si>
    <t>RECONSTRUCCIÓN DEL CAMINO SANTIAGO CHOÁPAM -  SAN JUAN TEOTALCINGO DEL KM 0+000 AL KM 20+000 EN EL MUNICIPIO DE SANTIAGO CHOÁPAM</t>
  </si>
  <si>
    <t>CONSERVACIÓN DEL CAMINO RURAL LIMITES CON EL MUNICIPIO DE SANTIAGO NUYOÓ - ZARAGOZA YUCUHITI - LA ESPERANZA DEL KM. 0+000 AL KM. 4+000 EN EL MUNICIPIO DE SANTA MARÍA YUCUHITI</t>
  </si>
  <si>
    <t>CONSTRUCCIÓN DEL PUENTE VEHICULAR “S/RIO YUUNUUM” UBICADO EN EL KM 3+049 DEL CAMINO SAN JUAN MIXTEPEC - AGUA ZARCA, EN EL MUNICIPIO DE SAN JUAN MIXTEPEC PRIMERA ETAPA</t>
  </si>
  <si>
    <t>CONSERVACIÓN DE LA CARRETERA SAN PABLO COATLÁN - SAN SEBASTIÁN  COATLÁN - E.C. (BARRANCA LARGA - VENTANILLA)  DEL KM 0+000  AL KM 22+000, SUBTRAMO DEL KM 14+000 AL KM 22+000. EN EL MUNICIPIO DE  SAN SEBASTIÁN COATLÁN</t>
  </si>
  <si>
    <t>CONSERVACIÓN DE LA CARRETERA E.C(BARRANCA LARGA - VENTANILLA) - LALANA - SAN BALTAZAR LOXICHA, DEL KM 0+000 AL KM 14+290, SUBTRAMO DEL KM  12+300 AL KM 14+290. EN EL MUNICIPIO DE SAN PABLO COATLÁN</t>
  </si>
  <si>
    <t>RECONSTRUCCIÓN DEL CAMINO SAN PABLO COATLÁN - SAN SEBASTIÁN COATLÁN - E.C. (BARRANCA LARGA - VENTANILLA)  DEL KM 0+000  AL KM 22+000, SUBTRAMO DEL KM 0+000 AL KM 1+300 Y DEL KM 4+600 AL KM 14+000. EN LOS MUNICIPIOS DE SAN PABLO COATLÁN Y SAN SEBASTIÁN COATLÁN</t>
  </si>
  <si>
    <t>CONSERVACIÓN DEL CAMINO E.C. (BARRANCA LARGA - VENTANILLA) - LALANA - SAN BALTAZAR LOXICHA, DEL KM 0+000 AL KM 14+290, SUBTRAMO DEL KM  0+000 AL KM 12+300. EN LOS MUNICIPIOS DE SAN BALTAZAR LOXICHA Y SAN PABLO COATLÁN</t>
  </si>
  <si>
    <t>CONSERVACIÓN DE LA CARRETERA SAN PABLO COATLÁN - SAN SEBASTIÁN COATLÁN - E.C. (BARRANCA LARGA - VENTANILLA)  DEL KM 0+000  AL KM 22+000, SUBTRAMO DEL KM 1+300 AL KM 4+600. EN LOS MUNICIPIOS DE SAN PABLO COATLÁN Y SAN SEBASTIÁN COATLÁN</t>
  </si>
  <si>
    <t>CONSERVACIÓN DE LA CARRETERA SAN JOSÉ CIENEGUILLA - E.C. (BARRANCA LARGA - VENTANILLA) TRAMO DEL KM 0+000 AL KM 7+500. EN LOS  MUNICIPIOS DE SAN SEBASTIÁN COATLÁN Y SAN PABLO COATLAN</t>
  </si>
  <si>
    <t>CONSTRUCCIÓN DE INFRAESTRUCTURA HIDRÁULICA EN EL SECTOR PUEBLO NUEVO EN OAXACA DE JUÁREZ</t>
  </si>
  <si>
    <t>CONSTRUCCIÓN DEL EDIFICIO CASA QUETZAL DEL DIF ESTATAL OAXACA EN LA LOCALIDAD DE OAXACA DE JUÁREZ, MUNICIPIO DE OAXACA DE JUÁREZ</t>
  </si>
  <si>
    <t>CONSTRUCCIÓN DEL CENTRO DEL CONGRESO EN SANTA MARÍA HUATULCO, OAXACA</t>
  </si>
  <si>
    <t>CONSTRUCCIÓN DEL SISTEMA DE AGUA POTABLE EN LA LOCALIDAD DE CUAJINICUL, MUNINICIPIO DE GUEVEA DE HUMBOLDT</t>
  </si>
  <si>
    <t>CONSTRUCCIÓN DEL SISTEMA DE AGUA POTABLE DE LA COLONIA GUILLERMO GÓNZALEZ GUARDADO (2DA ETAPA) EN LA LOCALIDAD VICENTE GUERRERO, MUNICIPIO DE VILLA DE ZAACHILA</t>
  </si>
  <si>
    <t>CONSTRUCCIÓN DEL SISTEMA DE AGUA POTABLE EN LA LOCALIDAD DE NIZAVIGANA MUNICIPIO DE SANTA MARÍA GUIENAGATI</t>
  </si>
  <si>
    <t>CONSTRUCCIÓN DE TANQUE DE ALMACENAMIENTO PARA EL SISTEMA DE AGUA POTABLE, LOCALIDAD SECTOR H TRES MUNICIPIO SANTA MARÍA HUATULCO</t>
  </si>
  <si>
    <t>CONSTRUCCIÓN DE PAVIMENTO A BASE DE CONCRETO HIDRÁULICO DEL BOULEVARD CIRCUITO INTERIOR DE LA CIUDAD DE</t>
  </si>
  <si>
    <t>OAXACA DE JUÁREZ</t>
  </si>
  <si>
    <t>AMPLIACION DE LA RED DE DISTRIBUCION DE ENERGIA ELECTRICA EN LAS CALLES VICENTE GUERRERO Y CAMINO VIEJO A COLORADO, EN LA LOCALIDAD DE SAN PABLO GUILA, SANTIAGO MATATLAN</t>
  </si>
  <si>
    <t>CONSTRUCCIÓN DE LA PLANTA DE TRATAMIENTO DE AGUAS RESIDUALES</t>
  </si>
  <si>
    <t>CONSTRUCCIÓN DEL CENTRO GASTRONÓMICO DEL ESTADO DE OAXACA. (2A. ETAPA)</t>
  </si>
  <si>
    <t>CONSTRUCCIÓN DE 40 SANITARIOS SECOS</t>
  </si>
  <si>
    <t>REHABILITACIÓN DEL SISTEMA DE AGUA POTABLE DE CAPULÁLPAM DE MÉNDEZ</t>
  </si>
  <si>
    <t>REHABILITACIÓN DEL SISTEMA DE DRENAJE SANITARIO 1RA. ETAPA (ZONA CENTRO-ZONA TURÍSTICA, ACCIONES ADICIONALES)</t>
  </si>
  <si>
    <t>REHABILITACION DE 5 POZOS PROFUNDOS DEL SISTEMA DE AGUA POTABLE</t>
  </si>
  <si>
    <t>AMPLIACIÓN DE LA RED DE DRENAJE SANITARIO (COLECTOR ZONA NORTE, COLECTOR ZONA CENTRO Y COLECTOR ZONA SUR)</t>
  </si>
  <si>
    <t>REHABILITACIÓN DE LA PLANTA DE TRATAMIENTO DE AGUAS RESIDUALES DE OAXACA DE JUÁREZ Y ZONA CONURBADA</t>
  </si>
  <si>
    <t>CONSTRUCCIÓN DEL SISTEMA DE AGUA POTABLE</t>
  </si>
  <si>
    <t>PERFORACIÓN DE POZO PROFUNDO EN LA LOCALIDAD DE CAMPO REAL</t>
  </si>
  <si>
    <t>PERFORACIÓN DE POZO PROFUNDO EN LA LOCALIDAD DE VICENTE GUERRERO</t>
  </si>
  <si>
    <t>CONSTRUCCIÓN DEL CENTRO CULTURAL ÁLVARO CARRILLO 2A ETAPA</t>
  </si>
  <si>
    <t>CONSTRUCCIÓN DE PAVIMENTO CON CONCRETO HIDRÁULICO EN LAS CALLES 1° DE MAYO E INDEPENDENCIA, EN EL MUNICIPIO DE SAN PABLO COATLÁN</t>
  </si>
  <si>
    <t>CONSTRUCCIÓN DE CASA DE ALAS.</t>
  </si>
  <si>
    <t>CONSTRUCCIÓN DE PAVIMENTO HIDRAÚLICO EN LAS CALLES 5 DE MAYO, BENITO JUÁREZ Y ALVARO OBREGÓN DE LA LOCALIDAD SAN JERÓNIMO ZEGACHE, MUNICIPIO DE SANTA MARIA ZEGACHE, DISTRITO DE OCOTLÁN OAXACA.</t>
  </si>
  <si>
    <t>CONSTRUCCION DE TECHADO DE LA CANCHA DEPORTIVA DE LA LOCALIDAD DE EL SALITRERO, MUNICIPIO DE SANTA MARIA COLOTEPEC EL SALITRERO</t>
  </si>
  <si>
    <t>CONSTRUCCION DE TECHADO EN LA DELEGACION DE LA COLONIA EL PORVENIR SANTA MARÍA COLOTEPEC - BRISAS DE ZICATELA</t>
  </si>
  <si>
    <t>CONSTRUCCION DE TECHADO DE LA CANCHA DEPORTIVA DE LA LOCALIDAD DE EL PUERTECITO, MUNICIPIO DE SANTA MARIA COLOTEPEC - SANTA MARÍA COLOTEPEC - SANTA ELENA (EL PUERTECITO)</t>
  </si>
  <si>
    <t>CONSTRUCCION DE TECHADO EN AREAS DE IMPARTICION DE EDUCACION FISICA EN LA ESC. PRIM. IGNACIO MARISCAL, CLAVE: 20DPR2162J SANTA MARÍA COLOTEPEC - BARRA DE NAVIDAD</t>
  </si>
  <si>
    <t>CONSTRUCCIÓN DE TECHADO EN EL ÁREA DE IMPARTICIÓN DE EDUCACIÓN FÍSICA DE LA ESCUELA "PRIMARIA BENITO JUAREZ" C.C.T. 20DPR0688Z - SAN JUAN COTZOCÓN - JALTEPEC DE CANDOYOC</t>
  </si>
  <si>
    <t>CONSTRUCCIÓN DE UN PARQUE EN EL PARAJE LA CANDELARIA EN SAN BARTOLO COYOTEPEC</t>
  </si>
  <si>
    <t>CONSTRUCCION DE AGENCIA MUNICIPAL DE LA REFORMA SAN MATEO - SAN MATEO YOLOXOCHITLÁN - LA REFORMA SAN MATEO</t>
  </si>
  <si>
    <t>CONSTRUCCIÓN DE TECHADO EN PLAZA CIVICA DEL PALACIO MUNICIPAL EN EL MUNICIPIO DE SAN JUAN TEITA</t>
  </si>
  <si>
    <t>AMPLIACIÓN DEL SISTEMA DE AGUA POTABLE EN JUCHITÁN DE ZARAGOZA.</t>
  </si>
  <si>
    <t>REHABILITACIÓN DEL SISTEMA DE AGUA POTABLE SECTOR 1 EN ZIMATLÁN DE ALVAREZ.</t>
  </si>
  <si>
    <t>REHABILITACIÓN DEL SISTEMA DE AGUA POTABLE SECTOR 1 EN SAN JUAN BAUTISTA TUXTEPEC.</t>
  </si>
  <si>
    <t>CONSRUCCIÓN DEL SISTEMA DE DRENAJE SANITARIO 1RA ETAPA EN SANTA MARÍA EL TULE</t>
  </si>
  <si>
    <t>CONSTRUCCIÓN DEL CENTRO GASTRONÓMICO DEL ESTADO DE OAXACA</t>
  </si>
  <si>
    <t>REHABILITACIÓN DEL MERCADO DEL MUNICIPIO EN SANTA CATARINA JUQUILA</t>
  </si>
  <si>
    <t>RECONSTRUCCIÓN DE LA TECHUMBRE Y SALIDAS ELÉCTRICA, SANITARIA Y PLUVIAL DE LAS ZONAS SINIESTRADAS POR INCENDIO EN LA CENTRAL DE ABASTO "MARGARITA MAZA DE JUÁREZ”, EN EL MUNICIPIO DE OAXACA DE JUÁREZ.</t>
  </si>
  <si>
    <t>RECONSTRUCCIÓN DE CASETAS DE LAS ZONAS SINIESTRADAS POR INCENDIO EN LA CENTRAL DE ABASTO "MARGARITA MAZA DE JUÁREZ", EN EL MUNICIPIO DE OAXACA DE JUÁREZ.</t>
  </si>
  <si>
    <t>AMPLIACIÓN DE LA RED DE DISTRIBUCIÓN DE ENERGÍA ELECTRICA EN LOS PARAJES LOMA GRANDE, CAMINO A LA PETENERA Y EL LIBRAMIENTO DE LA LOCALIDAD DE EL PUNTO EN EL MUNICIPIO DE SANTA MARÍA IXTEPEJI</t>
  </si>
  <si>
    <t>AMPLIACIÓN DE LA RED DE ENERGÍA ELÉCTRICA EN EL BARRIO DEL RÍO Y CALLES DEL CENTRO DE LA LOCALIDAD, SAN PABLO MACUILTIANGUIS</t>
  </si>
  <si>
    <t>PERFORACIÓN DE POZO PROFUNDO PARA EL SISTEMA DE AGUA POTABLE</t>
  </si>
  <si>
    <t xml:space="preserve">CUENTA PÚBLICA DEL ESTADO DE OAXACA DEL EJERCICIO FISCAL 2022 </t>
  </si>
  <si>
    <t xml:space="preserve">DEL 1º DE ENERO AL 31 DE DICIEMBRE </t>
  </si>
  <si>
    <t xml:space="preserve">ESTADO ANALITICO DEL EJERCICIO DEL PRESUPUESTO DE EGRESOS </t>
  </si>
  <si>
    <t xml:space="preserve">RESUMEN POR CVEFIN- UR (GENERAL) </t>
  </si>
  <si>
    <t>Cve</t>
  </si>
  <si>
    <t>C  o  n  c  e  p  t  o</t>
  </si>
  <si>
    <t xml:space="preserve">Aprobado </t>
  </si>
  <si>
    <t xml:space="preserve">Ampliaciones / </t>
  </si>
  <si>
    <t xml:space="preserve">Modificado </t>
  </si>
  <si>
    <t xml:space="preserve">Devengado </t>
  </si>
  <si>
    <t xml:space="preserve">Ejercido </t>
  </si>
  <si>
    <t xml:space="preserve">Pagado </t>
  </si>
  <si>
    <t xml:space="preserve">Subejercicio </t>
  </si>
  <si>
    <t xml:space="preserve">          1   </t>
  </si>
  <si>
    <t xml:space="preserve">Reducciones </t>
  </si>
  <si>
    <t xml:space="preserve">  3 = (1+2) </t>
  </si>
  <si>
    <t xml:space="preserve">         4 </t>
  </si>
  <si>
    <t xml:space="preserve">         5 </t>
  </si>
  <si>
    <t xml:space="preserve">       6 </t>
  </si>
  <si>
    <t xml:space="preserve">      7 = (3-4) </t>
  </si>
  <si>
    <t>2</t>
  </si>
  <si>
    <t>AAACA0122</t>
  </si>
  <si>
    <t>ACCIONES DIVERSAS PROGRAMAS SOCIALES</t>
  </si>
  <si>
    <t>TOTAL CLAVE DE FINANCIAMIENTO:</t>
  </si>
  <si>
    <t>AACAA0122</t>
  </si>
  <si>
    <t>REASIGNACIÓN POR LEY DE DERECHOS</t>
  </si>
  <si>
    <t>COMISIÓN ESTATAL DEL AGUA</t>
  </si>
  <si>
    <t>SERVICIOS DE AGUA POTABLE Y ALCANTARILLADO DE OAXACA</t>
  </si>
  <si>
    <t>AACAA0222</t>
  </si>
  <si>
    <t>SUPERVISIÓN DE OBRA PÚBLICA 2.5%</t>
  </si>
  <si>
    <t>CAMINOS Y AEROPISTAS DE OAXACA</t>
  </si>
  <si>
    <t>COMISIÓN ESTATAL DE VIVIENDA</t>
  </si>
  <si>
    <t>AACAA0315</t>
  </si>
  <si>
    <t>5 AL MILLAR (ESTATAL)</t>
  </si>
  <si>
    <t>AACAA0316</t>
  </si>
  <si>
    <t>AACAA0317</t>
  </si>
  <si>
    <t>AACAA0318</t>
  </si>
  <si>
    <t>AACAA0321</t>
  </si>
  <si>
    <t>AACAA0322</t>
  </si>
  <si>
    <t>AAEDA0219</t>
  </si>
  <si>
    <t>FUNDACION ALFREDO HARP HELU</t>
  </si>
  <si>
    <t>AAEDA0222</t>
  </si>
  <si>
    <t>AAEDA0720</t>
  </si>
  <si>
    <t>FUNDACION GRUPO MEXICO</t>
  </si>
  <si>
    <t>AAEDA0722</t>
  </si>
  <si>
    <t>AAEDB0218</t>
  </si>
  <si>
    <t>GESTION TERRITORIAL Y PLANIFICACION PARTICIPATIVA CON ENFOQUE BASADO EN DERECHOS HUMANOS</t>
  </si>
  <si>
    <t>AAEDB0418</t>
  </si>
  <si>
    <t>GESTION TERRITORIAL Y PLAN PARTICIP CON ENF BAS EN DER HUM PROD FINANC</t>
  </si>
  <si>
    <t>AAEDB0522</t>
  </si>
  <si>
    <t>PROGRAMA COCINERAS TRADICIONALES DE OAXACA</t>
  </si>
  <si>
    <t>AAEDC0117</t>
  </si>
  <si>
    <t>DONATIVO POR EL SISMO BANCOMER</t>
  </si>
  <si>
    <t>AAEDC0217</t>
  </si>
  <si>
    <t>DONATIVO POR EL SISMO BANAMEX</t>
  </si>
  <si>
    <t>AAEDC0317</t>
  </si>
  <si>
    <t>DONATIVO POR EL SISMO SANTANDER</t>
  </si>
  <si>
    <t>AAEFA0122</t>
  </si>
  <si>
    <t>INTERESES GANADOS POR SWAPS</t>
  </si>
  <si>
    <t>AALAA0121</t>
  </si>
  <si>
    <t>ASIGNACIÓN PARA FUNCIONAMIENTO</t>
  </si>
  <si>
    <t>572</t>
  </si>
  <si>
    <t>AALAA0122</t>
  </si>
  <si>
    <t>COORDINACIÓN ESTATAL DE PROTECCIÓN CIVIL DE OAXACA</t>
  </si>
  <si>
    <t>COORDINACIÓN GENERAL DE ATENCIÓN REGIONAL</t>
  </si>
  <si>
    <t>601</t>
  </si>
  <si>
    <t>603</t>
  </si>
  <si>
    <t>901</t>
  </si>
  <si>
    <t>AALAA0219</t>
  </si>
  <si>
    <t>INGRESOS EXCEDENTES</t>
  </si>
  <si>
    <t>AALAA0322</t>
  </si>
  <si>
    <t>EXTRAORDINARIO A MUNICIPIOS</t>
  </si>
  <si>
    <t>AALAA0619</t>
  </si>
  <si>
    <t>ASIGNACIÓN PARA FUNCIONAMIENTO B.</t>
  </si>
  <si>
    <t>AALAA0722</t>
  </si>
  <si>
    <t>ASIGNACIÓN PARA FUNCIONAMIENTO IE</t>
  </si>
  <si>
    <t>AALBA0220</t>
  </si>
  <si>
    <t>ASIGNACIÓN PARA INVERSIÓN</t>
  </si>
  <si>
    <t>AALBA0221</t>
  </si>
  <si>
    <t>AALBA0222</t>
  </si>
  <si>
    <t>ABAAA0721</t>
  </si>
  <si>
    <t>CREDITO CORTO PLAZO BANORTE 300 MDP</t>
  </si>
  <si>
    <t>ABAAA1219</t>
  </si>
  <si>
    <t>CREDITO HSBC 350 MDP</t>
  </si>
  <si>
    <t>ABAAA1319</t>
  </si>
  <si>
    <t>CREDITO BANORTE 500 MDP</t>
  </si>
  <si>
    <t>ABAAA1620</t>
  </si>
  <si>
    <t>CREDITO SANTANDER 1000 MDP (IPP)</t>
  </si>
  <si>
    <t>ABAAA1720</t>
  </si>
  <si>
    <t>CRÉDITO CORTO PLAZO 240 MDP</t>
  </si>
  <si>
    <t>ABBAA0217</t>
  </si>
  <si>
    <t>FONREC 1200 MDP</t>
  </si>
  <si>
    <t>ABBAA0920</t>
  </si>
  <si>
    <t>CREDITO BANOBRAS 2000 MDP (IPP)</t>
  </si>
  <si>
    <t>ABBAA1020</t>
  </si>
  <si>
    <t>CREDITO BANOBRAS 363 MDP (IPP)</t>
  </si>
  <si>
    <t>AEAAA0221</t>
  </si>
  <si>
    <t>FASP RECURSO ESTATAL</t>
  </si>
  <si>
    <t>AEAAA0222</t>
  </si>
  <si>
    <t>AEAAA0321</t>
  </si>
  <si>
    <t>PARIPASSU ESTATAL</t>
  </si>
  <si>
    <t>AEAAA0322</t>
  </si>
  <si>
    <t>AEAAA0415</t>
  </si>
  <si>
    <t>ASIGNACIÓN ORDINARIA DE OPERACIÓN</t>
  </si>
  <si>
    <t>AEAAA0416</t>
  </si>
  <si>
    <t>AEAAA0417</t>
  </si>
  <si>
    <t>AEAAA0418</t>
  </si>
  <si>
    <t>AEAAA0419</t>
  </si>
  <si>
    <t>AEAAA0420</t>
  </si>
  <si>
    <t>AEAAA0421</t>
  </si>
  <si>
    <t>INSTITUTO DE CULTURA FÍSICA Y DEPORTE DE OAXACA</t>
  </si>
  <si>
    <t>801</t>
  </si>
  <si>
    <t>AEAAA0422</t>
  </si>
  <si>
    <t>571</t>
  </si>
  <si>
    <t>573</t>
  </si>
  <si>
    <t>574</t>
  </si>
  <si>
    <t>602</t>
  </si>
  <si>
    <t>AEAAA0521</t>
  </si>
  <si>
    <t>ASIGNACIÓN ORDINARIA PARA INVERSIÓN</t>
  </si>
  <si>
    <t>AEAAA0820</t>
  </si>
  <si>
    <t>REASIGNACIONES ANEXO 8 DECRETO 2020</t>
  </si>
  <si>
    <t>AEAAA0921</t>
  </si>
  <si>
    <t>ANEXO 7 REASIGNACIONES PRESUPUESTARIAS</t>
  </si>
  <si>
    <t>AEAAA1022</t>
  </si>
  <si>
    <t>ANEXO 8 ASIGNACIONES PRESUPUESTARIAS</t>
  </si>
  <si>
    <t>902</t>
  </si>
  <si>
    <t>AEAAA1122</t>
  </si>
  <si>
    <t>SUBSIDIO COMISIÓN NACIONAL DE BÚSQUEDA DE PERSONAS RECURSOS ESTATALES</t>
  </si>
  <si>
    <t>AEAAA1222</t>
  </si>
  <si>
    <t>ASIGNACIÓN ORDINARIA DE OPERACIÓN IE</t>
  </si>
  <si>
    <t>AEAAA1322</t>
  </si>
  <si>
    <t>ASIGNACIÓN ORDINARIA DE OPERACIÓN IE 5% LDF ART 14</t>
  </si>
  <si>
    <t>AEABA0122</t>
  </si>
  <si>
    <t>FONDO GENERAL DE PARTICIPACIONES PARA MUNICIPIOS</t>
  </si>
  <si>
    <t>AEABB0122</t>
  </si>
  <si>
    <t>FONDO DE FOMENTO PARA MUNICIPIOS</t>
  </si>
  <si>
    <t>AEABC0122</t>
  </si>
  <si>
    <t>PARTICIPACIONES EN IMPUESTOS ESPECIALES PARA MUNICIPIOS</t>
  </si>
  <si>
    <t>AEABD0122</t>
  </si>
  <si>
    <t>FONDO DE FISCALIZACIÓN Y RECAUDACIÓN PARA MUNICIPIOS</t>
  </si>
  <si>
    <t>AEABE0122</t>
  </si>
  <si>
    <t>FONDO DE COMPENSACIÓN PARA MUNICIPIOS</t>
  </si>
  <si>
    <t>AEABF0122</t>
  </si>
  <si>
    <t>FONDO IMPUESTO SOBRE LA RENTA PARA MUNICIPIOS</t>
  </si>
  <si>
    <t>AEBAA0121</t>
  </si>
  <si>
    <t>CONVENIOS E INCENTIVOS DERIVADOS DE LA COLABORACIÓN FISCAL PARA EL ESTADO</t>
  </si>
  <si>
    <t>AEBAA0122</t>
  </si>
  <si>
    <t>AEBBA0122</t>
  </si>
  <si>
    <t>IMPUESTO SOBRE AUTOMOVILES NUEVOS PARA LOS MUNICIPIOS</t>
  </si>
  <si>
    <t>AEBBA0222</t>
  </si>
  <si>
    <t>IMPUESTOS A LAS VENTAS FINALES DE GASOLINAS Y DIESEL PARA MUNICIPIOS</t>
  </si>
  <si>
    <t>AEBBA0322</t>
  </si>
  <si>
    <t>FONDO RESARCITORIO DEL IMPUESTO SOBRE AUTOMOVILES NUEVOS PARA MUNICIPIOS</t>
  </si>
  <si>
    <t>AEBBA0522</t>
  </si>
  <si>
    <t>OTROS INCENTIVOS</t>
  </si>
  <si>
    <t>AEBCA0121</t>
  </si>
  <si>
    <t>5 AL MILLAR PARA INSPECCIÓN Y VIGILANCIA</t>
  </si>
  <si>
    <t>AEBCA0122</t>
  </si>
  <si>
    <t>AEBCA0220</t>
  </si>
  <si>
    <t>5 AL MILLAR PARA INSPECCIÓN Y VIGILANCIA PROD FINANCIEROS</t>
  </si>
  <si>
    <t>AECAA0520</t>
  </si>
  <si>
    <t>FONDO DE ESTABILIZACION DE LOS INGRESOS DE LAS ENTIDADES FEDERATIVAS</t>
  </si>
  <si>
    <t>AECAA0521</t>
  </si>
  <si>
    <t>AECAA0621</t>
  </si>
  <si>
    <t>FONDO DE ESTABILIZACION DE LOS INGRESOS DE LOS MUNICIPIOS</t>
  </si>
  <si>
    <t>AECAA0622</t>
  </si>
  <si>
    <t>AGAAA0121</t>
  </si>
  <si>
    <t>APORTACIONES MUNICIPALES PARA MEZCLA DE RECURSOS</t>
  </si>
  <si>
    <t>AGAAA0122</t>
  </si>
  <si>
    <t>AGACA0117</t>
  </si>
  <si>
    <t>MULTAS ELECTORALES</t>
  </si>
  <si>
    <t>AGACA0321</t>
  </si>
  <si>
    <t>POBLACION DE LAS NACIONES UNIDAS</t>
  </si>
  <si>
    <t>AGACA0417</t>
  </si>
  <si>
    <t>MULTAS ELECTORALES PRODUCTOS FINANCIEROS</t>
  </si>
  <si>
    <t>BEAAA0121</t>
  </si>
  <si>
    <t>FONE CAPITAL</t>
  </si>
  <si>
    <t>BEAAA0122</t>
  </si>
  <si>
    <t>BEABA0119</t>
  </si>
  <si>
    <t>FASSA CAPITAL</t>
  </si>
  <si>
    <t>BEABA0120</t>
  </si>
  <si>
    <t>BEABA0121</t>
  </si>
  <si>
    <t>BEABA0122</t>
  </si>
  <si>
    <t>BEABB0122</t>
  </si>
  <si>
    <t>FASSA PRODUCTOS FINANCIEROS</t>
  </si>
  <si>
    <t>BEACA0218</t>
  </si>
  <si>
    <t>FAIS - FISE CAPITAL</t>
  </si>
  <si>
    <t>BEACA0219</t>
  </si>
  <si>
    <t>BEACA0221</t>
  </si>
  <si>
    <t>BEACA0222</t>
  </si>
  <si>
    <t>BEACB0121</t>
  </si>
  <si>
    <t>FAIS - FISE PRODUCTOS FINANCIEROS</t>
  </si>
  <si>
    <t>BEACB0122</t>
  </si>
  <si>
    <t>BEADA0122</t>
  </si>
  <si>
    <t>FAIS FISMDF</t>
  </si>
  <si>
    <t>BEADB0122</t>
  </si>
  <si>
    <t>FAIS FISMDF PRODUCTOS FINANCIEROS</t>
  </si>
  <si>
    <t>BEAEA0122</t>
  </si>
  <si>
    <t>FORTAMUN CAPITAL</t>
  </si>
  <si>
    <t>BEAEB0122</t>
  </si>
  <si>
    <t>FORTAMUN PRODUCTOS FINANCIEROS</t>
  </si>
  <si>
    <t>BEAFA0122</t>
  </si>
  <si>
    <t>FAM AS CAPITAL</t>
  </si>
  <si>
    <t>BEAFB0122</t>
  </si>
  <si>
    <t>FAM AS PRODUCTOS FINANCIEROS</t>
  </si>
  <si>
    <t>BEAGA0221</t>
  </si>
  <si>
    <t>FAM IEB CAPITAL</t>
  </si>
  <si>
    <t>BEAGA0222</t>
  </si>
  <si>
    <t>BEAGA0417</t>
  </si>
  <si>
    <t>FAM IEB REMANENTES POTENCIACIÓN CAPITAL</t>
  </si>
  <si>
    <t>BEAGA0419</t>
  </si>
  <si>
    <t>BEAGA0420</t>
  </si>
  <si>
    <t>BEAGA0421</t>
  </si>
  <si>
    <t>BEAGA0422</t>
  </si>
  <si>
    <t>BEAGB0219</t>
  </si>
  <si>
    <t>FAM IEB REMANENTES POTENCIACIÓN P.F.</t>
  </si>
  <si>
    <t>BEAGB0220</t>
  </si>
  <si>
    <t>BEAGB0321</t>
  </si>
  <si>
    <t>FAM IEB PRODUCTOS FINANCIEROS</t>
  </si>
  <si>
    <t>BEAGB0322</t>
  </si>
  <si>
    <t>BEAHA0221</t>
  </si>
  <si>
    <t>FAM IES CAPITAL</t>
  </si>
  <si>
    <t>BEAHA0222</t>
  </si>
  <si>
    <t>BEAHA0320</t>
  </si>
  <si>
    <t>FAM IES REMANENTES POTENCIACIÓN CAPITAL</t>
  </si>
  <si>
    <t>BEAHA0321</t>
  </si>
  <si>
    <t>BEAHA0322</t>
  </si>
  <si>
    <t>BEAHB0222</t>
  </si>
  <si>
    <t>FAM EDUCATIVA SUPERIOR (MEDIA SUPERIOR) CAPITAL</t>
  </si>
  <si>
    <t>BEAHB0316</t>
  </si>
  <si>
    <t>FAM MEDIA SUPERIOR REMANENTES POTENCIACIÓN CAPITAL</t>
  </si>
  <si>
    <t>BEAHB0320</t>
  </si>
  <si>
    <t>BEAHB0321</t>
  </si>
  <si>
    <t>BEAHB0322</t>
  </si>
  <si>
    <t>BEAHC0119</t>
  </si>
  <si>
    <t>FAM IES REMANENTES POTENCIACIÓN P.F.</t>
  </si>
  <si>
    <t>BEAHC0120</t>
  </si>
  <si>
    <t>FAM IES REMANENTES POTENCIACIÓN P. F.</t>
  </si>
  <si>
    <t>BEAHC0220</t>
  </si>
  <si>
    <t>FAM MEDIA SUPERIOR REMANENTES POTENCIACIÓN P. F.</t>
  </si>
  <si>
    <t>BEAHC0321</t>
  </si>
  <si>
    <t>FAM IES PRODUCTOS FINANCIEROS</t>
  </si>
  <si>
    <t>BEAHC0322</t>
  </si>
  <si>
    <t>BEAJA0122</t>
  </si>
  <si>
    <t>FAETA CAPITAL</t>
  </si>
  <si>
    <t>BEAJB0122</t>
  </si>
  <si>
    <t>FAETA PRODUCTOS FINANCIEROS</t>
  </si>
  <si>
    <t>BEAKA0121</t>
  </si>
  <si>
    <t>FASP CAPITAL</t>
  </si>
  <si>
    <t>BEAKA0122</t>
  </si>
  <si>
    <t>BEAKB0121</t>
  </si>
  <si>
    <t>FASP PRODUCTOS FINANCIEROS</t>
  </si>
  <si>
    <t>BEAKB0122</t>
  </si>
  <si>
    <t>BEALA0322</t>
  </si>
  <si>
    <t>FAFEF CAPITAL</t>
  </si>
  <si>
    <t>BEALB0122</t>
  </si>
  <si>
    <t>FAFEF PRODUCTOS FINANCIEROS</t>
  </si>
  <si>
    <t>BEBAD0117</t>
  </si>
  <si>
    <t>SOCORRO DE LEY</t>
  </si>
  <si>
    <t>BEBAE2122</t>
  </si>
  <si>
    <t>AVGM/OAX/AC2/SM/88</t>
  </si>
  <si>
    <t>BEBAE2222</t>
  </si>
  <si>
    <t>AVGM/OAX/AC2/SM/92</t>
  </si>
  <si>
    <t>BEBDA0122</t>
  </si>
  <si>
    <t>CAPUFE CAPITAL</t>
  </si>
  <si>
    <t>BEBEA0618</t>
  </si>
  <si>
    <t>MANT INT Y FOM A LA COMPETITIVIDAD DEL MERCADO LA SOLEDAD DEL MUN DE STGO JUXTLAHUACA</t>
  </si>
  <si>
    <t>BEBEE0518</t>
  </si>
  <si>
    <t>FORTA INT Y MEJORAMIENTO DE LA COMPET DE EMPRESAS DE LA INDUST CERVECERA ARTESAN DE OAX FNE180504 C1</t>
  </si>
  <si>
    <t>BEBFF0222</t>
  </si>
  <si>
    <t>PROGRAMA NACIONAL DE INGLÉS</t>
  </si>
  <si>
    <t>BEBFF0722</t>
  </si>
  <si>
    <t>PROGRAMA DE FORTALECIMIENTO DE LOS SERVICIOS DE EDUCACIÓN ESPECIAL</t>
  </si>
  <si>
    <t>BEBFK0119</t>
  </si>
  <si>
    <t>PRODEP UNIVERSIDAD DEL MAR</t>
  </si>
  <si>
    <t>BEBFK0120</t>
  </si>
  <si>
    <t>BEBFK0121</t>
  </si>
  <si>
    <t>BEBFK0218</t>
  </si>
  <si>
    <t>PRODEP UNIVERSIDAD DE LA SIERRA SUR</t>
  </si>
  <si>
    <t>BEBFK0220</t>
  </si>
  <si>
    <t>BEBFK0319</t>
  </si>
  <si>
    <t>PRODEP UNIVERSIDAD DE LA SIERRA JUAREZ</t>
  </si>
  <si>
    <t>BEBFK0320</t>
  </si>
  <si>
    <t>BEBFK0420</t>
  </si>
  <si>
    <t>PRODEP UNIVERSIDAD DEL PAPALOAPAN</t>
  </si>
  <si>
    <t>BEBFK0421</t>
  </si>
  <si>
    <t>BEBFK0518</t>
  </si>
  <si>
    <t>PRODEP UNIVERSIDAD TECNOLÓGICA DE LA MIXTECA</t>
  </si>
  <si>
    <t>BEBFK0520</t>
  </si>
  <si>
    <t>BEBFK0619</t>
  </si>
  <si>
    <t>PRODEP UNIVERSIDAD DEL ISTMO</t>
  </si>
  <si>
    <t>BEBFK0620</t>
  </si>
  <si>
    <t>BEBFK1122</t>
  </si>
  <si>
    <t>PROGRAMA PARA EL DESARROLLO PROFESIONAL DOCENTE</t>
  </si>
  <si>
    <t>BEBFM1022</t>
  </si>
  <si>
    <t>NACIONALES CONADE</t>
  </si>
  <si>
    <t>BEBFZ0422</t>
  </si>
  <si>
    <t>BEBFZ0522</t>
  </si>
  <si>
    <t>PROGRAMA EDUCACIÓN PARA ADULTOS</t>
  </si>
  <si>
    <t>BEBFZ1122</t>
  </si>
  <si>
    <t>RECURSO FEDERAL EXTRAORDINARIO UABJO</t>
  </si>
  <si>
    <t>BEBFZ1722</t>
  </si>
  <si>
    <t>PROGRAMA EXPANSION DE LA EDUCACION INICIAL</t>
  </si>
  <si>
    <t>BEBFZ2422</t>
  </si>
  <si>
    <t>PROGRAMA DE FORTALECIMIENTO A LA EXCELENCIA EDUCATIVA</t>
  </si>
  <si>
    <t>BEBFZ4322</t>
  </si>
  <si>
    <t>UNIVERSIDAD AUTONOMA COMUNAL DE OAX (PROG APOYO A CENTROS Y ORGANIZACIONES DE EDUC)</t>
  </si>
  <si>
    <t>BEBFZ4622</t>
  </si>
  <si>
    <t>APOYO A CENTROS Y ORGANIZACIONES DE EDUCACION 83 MDP</t>
  </si>
  <si>
    <t>BEBFZ4722</t>
  </si>
  <si>
    <t>APOYO A CENTROS Y ORGANIZACIONES DE EDUCACION 90 MDP</t>
  </si>
  <si>
    <t>BEBFZ4822</t>
  </si>
  <si>
    <t>APOYO A CENTROS Y ORGANIZACIONES DE EDUCACION 133 MDP</t>
  </si>
  <si>
    <t>BEBFZ4922</t>
  </si>
  <si>
    <t>EXPANSION DE LA EDUCACION MEDIA SUPERIOR Y SUPERIOR UABJO</t>
  </si>
  <si>
    <t>BEBFZ5022</t>
  </si>
  <si>
    <t>POLITICA SALARIAL UABJO</t>
  </si>
  <si>
    <t>BEBFZ5122</t>
  </si>
  <si>
    <t>SUB FEDERAL EXTRAORDINARIO NO REGULARIZABLE UABJO CTA 2</t>
  </si>
  <si>
    <t>BEBFZ5222</t>
  </si>
  <si>
    <t>SUB FEDERAL EXTRAORDINARIO NO REGULARIZABLE UABJO CTA 3</t>
  </si>
  <si>
    <t>BEBFZ5322</t>
  </si>
  <si>
    <t>RECURSO FEDERAL Y ESTATAL EXTRAORDINARIO NO REGULARIZABLE</t>
  </si>
  <si>
    <t>BEBGL1418</t>
  </si>
  <si>
    <t>ACUERDO O.I.22/0218 FPP FORTALECIMIENTO DEL CESSA ASUNCION NOCHIXTLAN, OAXACA</t>
  </si>
  <si>
    <t>BEBGZ0621</t>
  </si>
  <si>
    <t>PREVENCIÓN Y TRATAMIENTO DE ADICCIONES</t>
  </si>
  <si>
    <t>BEBGZ0622</t>
  </si>
  <si>
    <t>BEBGZ0721</t>
  </si>
  <si>
    <t>COFEPRIS</t>
  </si>
  <si>
    <t>BEBGZ0822</t>
  </si>
  <si>
    <t>PROGRAMA VIH-SIDA E ITS</t>
  </si>
  <si>
    <t>BEBGZ1020</t>
  </si>
  <si>
    <t>PROGRAMA DE ATENCION A LA SALUD Y MEDICAMENTOS GRATUITOS PARA LA POBLACION SIN SEG. SOCIAL LABORAL (U013)</t>
  </si>
  <si>
    <t>BEBGZ1122</t>
  </si>
  <si>
    <t>PROGRAMA NACIONAL DE RECONSTRUCCION (PNR)</t>
  </si>
  <si>
    <t>BEBGZ1321</t>
  </si>
  <si>
    <t>PREVENCIÓN Y TRATAMIENTO DE ADICCIONES PRODUCTOS FINANCIEROS</t>
  </si>
  <si>
    <t>BEBGZ1622</t>
  </si>
  <si>
    <t>E023 ATENCION A LA SALUD</t>
  </si>
  <si>
    <t>BEBGZ1921</t>
  </si>
  <si>
    <t>FORTALECIMIENTO DEL SISTEMA PUBLICO DE SALUD DEL EDO DE OAX EN BENEFICIO DE LAS PERSONAS SIN SEGURIDAD SOCIAL</t>
  </si>
  <si>
    <t>BEBGZ2021</t>
  </si>
  <si>
    <t>MANTENIMIENTO DE UNIDADES MEDICAS DE 1ER. NIVEL</t>
  </si>
  <si>
    <t>BEBGZ2121</t>
  </si>
  <si>
    <t>SUBSIDIO PARA EL FORTALECIMIENTO PREFERENTEMENTE DEL 1ER NIVEL</t>
  </si>
  <si>
    <t>BEBGZ2222</t>
  </si>
  <si>
    <t>FORTALECIMIENTO PARA LA ATENCION DE NIÑAS, NIÑOS Y ADOLESCENTES MIGRANTES ACOMPAÑADOS EN EL DIF OAX</t>
  </si>
  <si>
    <t>BEBGZ2322</t>
  </si>
  <si>
    <t>ATENCION A PERSONAS CON DISCAP, PROYECTO ADQ Y DONACION DE PROTESIS PARA PACIENTES AMPUTADOS DE EXTREMIDADES INFER DEL CENTRO DE REHAB Y EDUC ESP OAX</t>
  </si>
  <si>
    <t>BEBGZ2422</t>
  </si>
  <si>
    <t>FONDO DE SALUD PARA EL BIENESTAR (FONSABI)</t>
  </si>
  <si>
    <t>BEBGZ2522</t>
  </si>
  <si>
    <t>FORTALECIMIENTO DEL HOSPITAL ESPECIALIZADO DE LA HEROICA CIUDAD DE JUCHITAN DE ZARAGOZA (FONSABI)</t>
  </si>
  <si>
    <t>BEBJA0122</t>
  </si>
  <si>
    <t>BEBJZ0521</t>
  </si>
  <si>
    <t>PROGRAMA DE AGUA POTABLE, DRENAJE Y TRATAMIENTO (PROAGUA)</t>
  </si>
  <si>
    <t>BEBJZ0522</t>
  </si>
  <si>
    <t>BEBJZ0822</t>
  </si>
  <si>
    <t>CAPACITACION AMBIENTAL Y DESARROLLO SUSTENTABLE EN MATERIA DE CULTURA DEL AGUA</t>
  </si>
  <si>
    <t>BEBJZ0922</t>
  </si>
  <si>
    <t>PROGRAMA DE AGUA POTABLE, DRENAJE Y TRATAMIENTO (PROAGUA), FENOMENOS NATURALES PERTURBADORES</t>
  </si>
  <si>
    <t>BEBLA0122</t>
  </si>
  <si>
    <t>PAIMEF</t>
  </si>
  <si>
    <t>BEBNP0118</t>
  </si>
  <si>
    <t>FIDEICOMISO PARA LA INFRAESTRUCTURA DE LOS ESTADOS (FIES)</t>
  </si>
  <si>
    <t>BEBNP0122</t>
  </si>
  <si>
    <t>BEBNZ0122</t>
  </si>
  <si>
    <t>ARMONIZACIÓN CONTABLE</t>
  </si>
  <si>
    <t>BEBPA2319</t>
  </si>
  <si>
    <t>CARACTERIZACIÓN DE LA VULNERABILIDAD Y RESILIENCIA DE LA PESCA ARTESANAL CONACYT UMAR</t>
  </si>
  <si>
    <t>BEBPA3120</t>
  </si>
  <si>
    <t>EL USO DE FUNGICIDAS DE NUEVA GENERACIÓN BASADAS EN RNAI CONACYT UNPA</t>
  </si>
  <si>
    <t>BEBPA3722</t>
  </si>
  <si>
    <t>PROYECTO MEMORIA HISTORICA Y BIOCULTURAL CONACYT UNSIJ</t>
  </si>
  <si>
    <t>BEBPZ0218</t>
  </si>
  <si>
    <t>GENES CENTRALES DE HIPOXIA UNPA</t>
  </si>
  <si>
    <t>BEBPZ0819</t>
  </si>
  <si>
    <t>DILUCIDACION DEL MEC.DE ACCION INVITRO DE PLANTAS MED.UTILIZADAS EN OAX CONTRA EL VENENO DEL ALACRAN CONACYT UNCA</t>
  </si>
  <si>
    <t>BEBPZ0919</t>
  </si>
  <si>
    <t>ESTUDIO DE PELICULAS FOTOCATALITICAS DEPOSITADAS EN LA SUPERFICIE DE CERAMICA A BASE DE OXIDO DE ESTAÑO CONACYT UTM</t>
  </si>
  <si>
    <t>BEBPZ1319</t>
  </si>
  <si>
    <t>IMPACTO DE LAS ACTIVIDADES TURISTICAS SOBRE EL PATRIMONIO CULTURAL INTANGIBLE</t>
  </si>
  <si>
    <t>BEBPZ1419</t>
  </si>
  <si>
    <t>SINTESIS DE NUEVAS ARILPIPERAZINAS Y EVALUCION DE SU ACTIVIDAD ANTIBACTERIANA</t>
  </si>
  <si>
    <t>BEBPZ1819</t>
  </si>
  <si>
    <t>DIL DEL MEC DE ACCIÓN IN VITRO DE PLANTAS MED UTILIZADAS EN OAX CONTRA EL VENENO DEL ALACRAN</t>
  </si>
  <si>
    <t>BEBPZ2022</t>
  </si>
  <si>
    <t>DISCERN.LA IMPORT.DE LA INTERAC.PARASPORINAS-MEMBRANA CELULAR PARA SU ACTIVIDAD CITOTOXICA EN LA CEDULA DE ORIGEN CANCEROSO CONACYT UNPA</t>
  </si>
  <si>
    <t>BEBQB0122</t>
  </si>
  <si>
    <t>FORTALECIMIENTO A LA TRANSVERSALIDAD DE LA PERSPECTIVA DE GENERO</t>
  </si>
  <si>
    <t>BEBQC0122</t>
  </si>
  <si>
    <t>FONDO PARA EL BIENESTAR Y EL AVANCE DE LAS MUJERES (FOBAM)</t>
  </si>
  <si>
    <t>BEBRA0522</t>
  </si>
  <si>
    <t>CENTRO DE LAS ARTES DE SAN AGUSTIN (PREMIOS CASA ZAPOTECO)</t>
  </si>
  <si>
    <t>BEBRA0821</t>
  </si>
  <si>
    <t>CENTRO DE LAS ARTES DE SAN AGUSTIN (TERRITORIOS ENLAZADOS)</t>
  </si>
  <si>
    <t>BEBRD0821</t>
  </si>
  <si>
    <t>PALACIO MUNICIPAL DE SANTA MARÍA SUCHIXTLÁN SAN ANDRES SINAXTLA</t>
  </si>
  <si>
    <t>BEBRD1721</t>
  </si>
  <si>
    <t>CASA ODRIOZOLA SAN PEDRO Y SAN PABLO TEPOSCOLULA</t>
  </si>
  <si>
    <t>BEBRD1821</t>
  </si>
  <si>
    <t>TEMPLO Y EX CONVENTO DE TEPOSCOLULA SAN PEDRO Y SAN PABLO TEPOSCOLULA</t>
  </si>
  <si>
    <t>BEBRD1921</t>
  </si>
  <si>
    <t>TEMPLO DE SAN JOSE CHILTEPEC SAN JOSE CHILTEPEC SAN CARLOS YAUTEPEC</t>
  </si>
  <si>
    <t>BEBRD2021</t>
  </si>
  <si>
    <t>TEMPLO DE SANTA MARIA DEL MAR HEROICA CIUDAD DE JUCHITAN DE ZARAGOZA</t>
  </si>
  <si>
    <t>BEBRD2121</t>
  </si>
  <si>
    <t>TEMPLO DEL CARMEN MIAHUATLAN MIAHUATLAN DE PORFIRIO DIAZ</t>
  </si>
  <si>
    <t>BEBRD2221</t>
  </si>
  <si>
    <t>CAPILLA DE SAN FRANCISCO MIAHUATLAN MIAHUATLAN DE PORFIRIO DIAZ</t>
  </si>
  <si>
    <t>BEBRD2321</t>
  </si>
  <si>
    <t>TEMPLO DE SANTA CATARINA MARTIR MIAHUATLAN DE PORFIRIO DIAZ</t>
  </si>
  <si>
    <t>BEBRD2421</t>
  </si>
  <si>
    <t>TEMPLO DE SAN PABLO APOSTOL SAN PABLO COATLAN</t>
  </si>
  <si>
    <t>BEBRD2521</t>
  </si>
  <si>
    <t>MONTE DE PIEDAD SANTO DOMINGO TEHUANTEPEC</t>
  </si>
  <si>
    <t>BEBRD2621</t>
  </si>
  <si>
    <t>TEMPLO DE SAN JUAN BAUTISTA SAN JUAN CACAHUATEPEC</t>
  </si>
  <si>
    <t>BEBRD2721</t>
  </si>
  <si>
    <t>CASA DE LA CULTURA HEROICA CIUDAD DE TLAXIACO</t>
  </si>
  <si>
    <t>BEBRD2821</t>
  </si>
  <si>
    <t>CASA DE LA POLVORA HEROICA CIUDAD DE HUAJUAPAN DE LEON</t>
  </si>
  <si>
    <t>BEBRD2921</t>
  </si>
  <si>
    <t>BIBLIOTECA PUBLICA MUNICIPAL MIXTEQUILLA SANTA MARIA MIXTEQUILLA</t>
  </si>
  <si>
    <t>BEBRD3021</t>
  </si>
  <si>
    <t>ESTACION DE FERROCARRIL CIUDAD IXTEPEC</t>
  </si>
  <si>
    <t>BEBRD3121</t>
  </si>
  <si>
    <t>ESTACION MOGOÑE GUICHICOVI SAN JUAN GUICHICOVI</t>
  </si>
  <si>
    <t>BEBRD3221</t>
  </si>
  <si>
    <t>ESTACION DE FERROCARRIL SAN PABLO HUIXTEPEC</t>
  </si>
  <si>
    <t>BEBRD3321</t>
  </si>
  <si>
    <t>ESTACION DEL FERROCARRIL DE OCOTLAN OCOTLAN DE MORELOS</t>
  </si>
  <si>
    <t>BEBRD3421</t>
  </si>
  <si>
    <t>TEMPLO DE SANTA ELENA SANTIAGO JAMILTEPEC</t>
  </si>
  <si>
    <t>BEBRD3621</t>
  </si>
  <si>
    <t>TEMPLO DE NUESTRA SEÑORA DE LA LUZ TUTUTEPEC VILLA DE MELCHOR OCAMPO</t>
  </si>
  <si>
    <t>BEBRD3921</t>
  </si>
  <si>
    <t>MUSEO COMUNITARIO ATZOMPA SANTA MARÍA ATZOMPA</t>
  </si>
  <si>
    <t>BEBRD4021</t>
  </si>
  <si>
    <t>CASA DE LA ESTACION ZAACHILA VILLA DE ZAACHILA</t>
  </si>
  <si>
    <t>BEBRD4121</t>
  </si>
  <si>
    <t>PALACIO MUNICIPAL SAN BARTOLO COYOTEPEC</t>
  </si>
  <si>
    <t>BEBRD4221</t>
  </si>
  <si>
    <t>TEMPLO DE SANTA LUCIA MIAHUATLAN SANTA LUCIA MIAHUATLAN</t>
  </si>
  <si>
    <t>BEBRD4321</t>
  </si>
  <si>
    <t>TEMPLO DE SAN MIGUEL YOGOVANA MIAHUATLAN DE PORFIRIO DIAZ</t>
  </si>
  <si>
    <t>BEBRD4421</t>
  </si>
  <si>
    <t>EXFABRICA DE HILADOS Y TEJIDOS LA SOLEDAD VISTA HERMOSA(CENTRO DE LAS ARTES SN AGUST)SN AGUSTIN ETLA</t>
  </si>
  <si>
    <t>BEBRD4521</t>
  </si>
  <si>
    <t>TEMPLO DE SAN ANDRES SAN ANDRES NUXIÑO</t>
  </si>
  <si>
    <t>BEBRD4621</t>
  </si>
  <si>
    <t>CAPILLA DEL PANTEON MUNICIPAL SANTIAGO TILLO</t>
  </si>
  <si>
    <t>BEBRD4921</t>
  </si>
  <si>
    <t>TEMPLO DE SAN MARTIN OBISPO SAN MARTIN TOXPALAN</t>
  </si>
  <si>
    <t>BEBRD5021</t>
  </si>
  <si>
    <t>PORTAL SIMBOLOS PATRIOS HEROICA CIUDAD DE JUCHITAN DE ZARAGOZA</t>
  </si>
  <si>
    <t>BEBRD5522</t>
  </si>
  <si>
    <t>TEMPLO DE SAN FRANCISCO DE ASIS VILLA TALEA DE CASTRO</t>
  </si>
  <si>
    <t>BEBRD5721</t>
  </si>
  <si>
    <t>ANTIGUA PRESIDENCIA MUNICIPAL DE SAN JUAN BAUTISTA COIXTLAHUACA</t>
  </si>
  <si>
    <t>BEBRD6421</t>
  </si>
  <si>
    <t>RESTAURACION DEL PALACIO MUNICIPAL DE LA HEROICA CIUDAD DE JUCHITAN DE ZARAGOZA (3A. ETAPA)</t>
  </si>
  <si>
    <t>BEBRD6521</t>
  </si>
  <si>
    <t>RECONSTRUCCION DE LA CASA DE LA CULTURA DE JUCHITAN DE ZARAGOZA (3A. ETAPA)</t>
  </si>
  <si>
    <t>BEBRD6621</t>
  </si>
  <si>
    <t>RECONSTRUCCION DEL PALACIO MUNICIPAL DE SAN PEDRO TAPANATEPEC (3A. ETAPA)</t>
  </si>
  <si>
    <t>BEBRD6721</t>
  </si>
  <si>
    <t>RECONSTRUCCION DEL PALACIO MUNICIPAL DE UNION HIDALGO (3A. ETAPA)</t>
  </si>
  <si>
    <t>BEBRD6822</t>
  </si>
  <si>
    <t>TEMPLO DE SANTA ANA, SANTA ANA DEL VALLE</t>
  </si>
  <si>
    <t>BEBRE0522</t>
  </si>
  <si>
    <t>CENTRO CULTURAL COMUNITARIO DE SAN MATEO YUCUTINDOO (PAICE)</t>
  </si>
  <si>
    <t>BEBRE0622</t>
  </si>
  <si>
    <t>CASA DE LA CULTURA DE SANTO DOMINGO TEPUXTEPEC (PAICE)</t>
  </si>
  <si>
    <t>BEBRZ1422</t>
  </si>
  <si>
    <t>APOYO A INSTITUCIONES ESTATALES DE CULTURA</t>
  </si>
  <si>
    <t>BEBSA0620</t>
  </si>
  <si>
    <t>CONVENIO DE APOYO FINANCIERO PARA LA LIBERACIÓN DE DERECHO DE VÍA DEL PROYECTO LIBRAMIENTO SUR OAXACA</t>
  </si>
  <si>
    <t>BECAB0121</t>
  </si>
  <si>
    <t>REGISTRO E IDENTIFICACION DE POBLACION FORTALECIMIENTO DEL REGISTRO CIVIL DEL EDO DE OAX</t>
  </si>
  <si>
    <t>BECAB0122</t>
  </si>
  <si>
    <t>REGISTRO E IDENTIFICACIÓN DE POBLACIÓN: FORTALECIMIENTO DEL REGISTRO CIVIL DEL ESTADO DE OAXACA</t>
  </si>
  <si>
    <t>BECAZ0122</t>
  </si>
  <si>
    <t>SUBSIDIO COMISIÓN NACIONAL DE BUSQUEDA DE PERSONAS</t>
  </si>
  <si>
    <t>BECBA0121</t>
  </si>
  <si>
    <t>COLEGIO DE ESTUDIOS CIENTIFICOS Y TECNOLOGICOS DEL ESTADO DE OAXACA</t>
  </si>
  <si>
    <t>BECBA0122</t>
  </si>
  <si>
    <t>BECBA0221</t>
  </si>
  <si>
    <t>COLEGIO DE BACHILLERES DE OAXACA</t>
  </si>
  <si>
    <t>BECBA0222</t>
  </si>
  <si>
    <t>BECBB0122</t>
  </si>
  <si>
    <t>COLEGIO DE ESTUDIOS CIENTIFICOS Y TECNOLOGICOS DEL EDO DE OAX PRODUCTOS FINANCIEROS</t>
  </si>
  <si>
    <t>BECBC0122</t>
  </si>
  <si>
    <t>UNIVERSIDAD TECNOLOGICA DE LA MIXTECA</t>
  </si>
  <si>
    <t>BECBC0222</t>
  </si>
  <si>
    <t>UNIVERSIDAD DE LA SIERRA JUAREZ</t>
  </si>
  <si>
    <t>BECBC0322</t>
  </si>
  <si>
    <t>BECBC0422</t>
  </si>
  <si>
    <t>BECBC0522</t>
  </si>
  <si>
    <t>COLEGIO SUPERIOR PARA LA EDUCACION INTEGRAL INTERCULTURAL DE OAXACA</t>
  </si>
  <si>
    <t>BECBC0622</t>
  </si>
  <si>
    <t>UNIVERSIDAD TECNOLOGICA DE LOS VALLES CENTRALES</t>
  </si>
  <si>
    <t>BECBC0722</t>
  </si>
  <si>
    <t>UNIVERSIDAD TECNOLOGICA DE LA SIERRA SUR DE OAXACA</t>
  </si>
  <si>
    <t>BECBC0822</t>
  </si>
  <si>
    <t>BECBC0922</t>
  </si>
  <si>
    <t>UNIVERSIDAD AUTONOMA BENITO JUAREZ DE OAXACA</t>
  </si>
  <si>
    <t>BECBC1022</t>
  </si>
  <si>
    <t>BECBC1122</t>
  </si>
  <si>
    <t>BECBC1322</t>
  </si>
  <si>
    <t>UNIVERSIDAD POLITECNICA</t>
  </si>
  <si>
    <t>BECBD0122</t>
  </si>
  <si>
    <t>UNIVERSIDAD TECNOLOGICA DE LA MIXTECA PRODUCTOS FINANCIEROS</t>
  </si>
  <si>
    <t>BECBD0222</t>
  </si>
  <si>
    <t>UNIVERSIDAD DEL MAR PRODUCTOS FINANCIEROS</t>
  </si>
  <si>
    <t>BECBD0322</t>
  </si>
  <si>
    <t>UNIVERSIDAD DE LA SIERRA SUR PRODUCTOS FINANCIEROS</t>
  </si>
  <si>
    <t>BECBD0422</t>
  </si>
  <si>
    <t>UNIVERSIDAD DEL PAPALOAPAN PRODUCTOS FINANCIEROS</t>
  </si>
  <si>
    <t>BECBD0522</t>
  </si>
  <si>
    <t>UNIVERSIDAD DE LA CAÑADA PRODUCTOS FINANCIEROS</t>
  </si>
  <si>
    <t>BECBD0622</t>
  </si>
  <si>
    <t>UNIVERSIDAD DEL ISTMO PRODUCTOS FINANCIEROS</t>
  </si>
  <si>
    <t>BECBE0122</t>
  </si>
  <si>
    <t>INSTITUTO TECNOLOGICO SUPERIOR DE SAN MIGUEL EL GRANDE</t>
  </si>
  <si>
    <t>BECBE0221</t>
  </si>
  <si>
    <t>INSTITUTO TECNOLOGICO SUPERIOR DE TEPOSCOLULA</t>
  </si>
  <si>
    <t>BECBE0222</t>
  </si>
  <si>
    <t>BECBG0122</t>
  </si>
  <si>
    <t>INSTITUTO DE CAPACITACION Y PRODUCTIVIDAD PARA EL TRABAJO DEL ESTADO DE OAXACA</t>
  </si>
  <si>
    <t>BECBZ0122</t>
  </si>
  <si>
    <t>CENTRO DE CAPACITACION MUSICAL Y DESARROLLO DE LA CULTURA MIXE (CECAM)</t>
  </si>
  <si>
    <t>BECDA0121</t>
  </si>
  <si>
    <t>AFASPE</t>
  </si>
  <si>
    <t>BECDA0122</t>
  </si>
  <si>
    <t>BECDB0314</t>
  </si>
  <si>
    <t>FDO DE PROT CONTRA GTS CATASTRÓFICOS CENTRO EST DE ONCOLOGIA Y RADIOTERAPIA DE OAX DE JUAREZ</t>
  </si>
  <si>
    <t>BECDG0121</t>
  </si>
  <si>
    <t>FORTALECIMIENTO A LA ATENCIÓN MÉDICA</t>
  </si>
  <si>
    <t>BECDG0122</t>
  </si>
  <si>
    <t>BECDH0120</t>
  </si>
  <si>
    <t>INSABI PRESTACION GRATUITA DE SERVICIOS DE SALUD, MEDICAMENTOS Y DEMAS INSUMOS ASOCIADOS</t>
  </si>
  <si>
    <t>BECDH0121</t>
  </si>
  <si>
    <t>BECDH0122</t>
  </si>
  <si>
    <t>BECDH0221</t>
  </si>
  <si>
    <t>INSABI PREST GRATUITA DE SERV DE SALUD, MED Y DEMÁS INSUMOS ASOC PRODUCTOS FINANCIEROS</t>
  </si>
  <si>
    <t>BECDH0222</t>
  </si>
  <si>
    <t>BECDZ0122</t>
  </si>
  <si>
    <t>APOYO PARA LA OPERACION DE UNIDADES MEDICAS MOVILES</t>
  </si>
  <si>
    <t>BECFL0120</t>
  </si>
  <si>
    <t>FONDO PRODUCTORES DE HIDROCARBUROS</t>
  </si>
  <si>
    <t>BECFL0121</t>
  </si>
  <si>
    <t>BECFL0122</t>
  </si>
  <si>
    <t>BECFL0220</t>
  </si>
  <si>
    <t>FONDO PRODUCTORES DE HIDROCARBUROS PRODUCTOS FINANCIEROS</t>
  </si>
  <si>
    <t>BECFL0221</t>
  </si>
  <si>
    <t>BECFL0222</t>
  </si>
  <si>
    <t>BEDAA0122</t>
  </si>
  <si>
    <t>INTERESES GANADOS DE TITULOS, VALORES Y DEMAS INSTRUMENTOS FINANCIEROS</t>
  </si>
  <si>
    <t>TOTAL DEL GASTO:</t>
  </si>
  <si>
    <t>C:\Control Presupuestal 2022\cuenta publica\inciso F\cvefin_ur General_cuarto trimestre.rpt</t>
  </si>
  <si>
    <t>Página 001 de 001</t>
  </si>
  <si>
    <t xml:space="preserve">DEL 1º DE ENERO AL 31  DE DICIEMBRE </t>
  </si>
  <si>
    <t xml:space="preserve">RESUMEN POR GRAN FUENTE-U.R.-CAPITULO (AEA-ESTATAL) </t>
  </si>
  <si>
    <t xml:space="preserve">Comprometido </t>
  </si>
  <si>
    <t xml:space="preserve">Por </t>
  </si>
  <si>
    <t>periodo</t>
  </si>
  <si>
    <t xml:space="preserve">Devengar </t>
  </si>
  <si>
    <t xml:space="preserve">ejercer </t>
  </si>
  <si>
    <t>A</t>
  </si>
  <si>
    <t>1</t>
  </si>
  <si>
    <t>3</t>
  </si>
  <si>
    <t>4</t>
  </si>
  <si>
    <t>5</t>
  </si>
  <si>
    <t>6</t>
  </si>
  <si>
    <t>9</t>
  </si>
  <si>
    <t>C:\Control Presupuestal 2022\cuenta publica\inciso F\pre_terid_ur_cap cuarto trimestre.rpt</t>
  </si>
  <si>
    <t>2022</t>
  </si>
  <si>
    <t xml:space="preserve">CUENTA PÚBLICA DEL ESTADO DE OAXACA </t>
  </si>
  <si>
    <t xml:space="preserve">DEL EJERCICIO FISCAL 2022 </t>
  </si>
  <si>
    <t xml:space="preserve">RESUMEN POR  TIPO DE GASTO </t>
  </si>
  <si>
    <t xml:space="preserve">Por  </t>
  </si>
  <si>
    <t xml:space="preserve">periodo </t>
  </si>
  <si>
    <t xml:space="preserve">Comprometer </t>
  </si>
  <si>
    <t>Ejercer</t>
  </si>
  <si>
    <t xml:space="preserve">Por Pagar </t>
  </si>
  <si>
    <t>Z:\ctrl2022\Reportes\trimestral\2022 ctapub\pre_tipo_gasto_17.rpt</t>
  </si>
  <si>
    <t>Cuenta Pública 2022</t>
  </si>
  <si>
    <t>Gobierno del Estado de Oaxaca</t>
  </si>
  <si>
    <t>Estado de Situación Financiera Detallado Consolidado - LDF</t>
  </si>
  <si>
    <t>Al 31 de Diciembre de 2022 y al 31 de diciembre 2021</t>
  </si>
  <si>
    <t>(Pesos)</t>
  </si>
  <si>
    <t>Concepto</t>
  </si>
  <si>
    <t>31 de diciembre 2022</t>
  </si>
  <si>
    <t>31 de diciembre 2021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</si>
  <si>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</si>
  <si>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</si>
  <si>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</si>
  <si>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</si>
  <si>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</si>
  <si>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</si>
  <si>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</si>
  <si>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</si>
  <si>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</si>
  <si>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</si>
  <si>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</si>
  <si>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Públicas por Pagar a Corto Plazo</t>
  </si>
  <si>
    <t>Inversiones Temporales (Hasta 3 meses)</t>
  </si>
  <si>
    <t>Participaciones y Aportaciones por Pagar a Corto Plazo</t>
  </si>
  <si>
    <t>Fondos con Afectación Específica</t>
  </si>
  <si>
    <t>Transferencias Otorgadas por Pagar a Corto Plazo</t>
  </si>
  <si>
    <t>Depósitos de Fondos de Terceros en Garantía y/o Administración</t>
  </si>
  <si>
    <t>Intereses, Comisiones y Otros Gastos de la Deuda Pública por Pagar  a Corto Plazo</t>
  </si>
  <si>
    <t>Otros Efectivos y Equivalentes</t>
  </si>
  <si>
    <t>Retenciones y Contribuciones por Pagar a Corto Plazo</t>
  </si>
  <si>
    <t>Derechos a Recibir Efectivo o Equivalentes</t>
  </si>
  <si>
    <t>Devoluciones de la Ley de Ingresos por Pagar a Corto Plazo</t>
  </si>
  <si>
    <t>Inversiones Financieras de Corto Plazo</t>
  </si>
  <si>
    <t>Otras Cuentas por Pagar a Corto Plazo</t>
  </si>
  <si>
    <t>Cuentas por Cobrar a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</si>
  <si>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</si>
  <si>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</si>
  <si>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</si>
  <si>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</si>
  <si>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Documentos con Contratistas por Obras Públicas por Pagar a Corto Plazo</t>
  </si>
  <si>
    <t>Deudores por Anticipos de la Tesorería a Corto Plazo</t>
  </si>
  <si>
    <t>Otros Documentos por Pagar a Corto Plazo</t>
  </si>
  <si>
    <t>Préstamos Otorgados a Corto Plazo</t>
  </si>
  <si>
    <t>Porción a Corto Plazo de la Deuda Pública a Largo Plazo</t>
  </si>
  <si>
    <t>Otros Derechos a Recibir Efectivo o Equivalentes a Corto Plazo</t>
  </si>
  <si>
    <t>Porción a Corto Plazo de la Deuda Pública</t>
  </si>
  <si>
    <t>Derechos a Recibir Bienes o Servicios</t>
  </si>
  <si>
    <t>Porción a Corto Plazo de Arrendamiento Financiero</t>
  </si>
  <si>
    <t>Anticipo a Proveedores por Adquisición de Bienes y Prestación de Servicios a Corto Plazo</t>
  </si>
  <si>
    <t>Títulos y Valores a Corto Plazo</t>
  </si>
  <si>
    <t>Anticipo a Proveedores por Adquisición de Bienes Inmuebles y Muebles a Corto Plazo</t>
  </si>
  <si>
    <t>Pasivos Diferidos a Corto Plazo</t>
  </si>
  <si>
    <t>Anticipo a Proveedores por Adquisición de Bienes Intangibles a Corto Plazo</t>
  </si>
  <si>
    <t>Ingresos Cobrados por Adelantado a Corto Plazo</t>
  </si>
  <si>
    <t>Anticipo a Contratistas por Obras Públicas a Corto Plazo</t>
  </si>
  <si>
    <t>Intereses Cobrados por Adelantado a Corto Plazo</t>
  </si>
  <si>
    <t>Otros Derechos a Recibir Bienes o Servicios a Corto Plazo</t>
  </si>
  <si>
    <t>Otros Pasivos Diferidos a Corto Plazo</t>
  </si>
  <si>
    <t>Inventarios</t>
  </si>
  <si>
    <t>Fondos y Bienes de Terceros en Garantía y / o Administración a Corto Plazo</t>
  </si>
  <si>
    <t>Inventario de Mercancías para Venta</t>
  </si>
  <si>
    <t>Fondos en Garantía a Corto Plazo</t>
  </si>
  <si>
    <t>Inventario de Mercancías Terminadas</t>
  </si>
  <si>
    <t>Fondos en Administración a Corto Plazo</t>
  </si>
  <si>
    <t>Inventario de Mercancías en Proceso de Elaboración</t>
  </si>
  <si>
    <t>Fondos Contingentes a Corto Plazo</t>
  </si>
  <si>
    <t>Inventario de Materias Primas, Materiales y Suministros para Producción</t>
  </si>
  <si>
    <t>Fondos de Fideicomisos, Mandatos y Contratos Análogos a Corto Plazo</t>
  </si>
  <si>
    <t>Bienes en Tránsito</t>
  </si>
  <si>
    <t>Otros Fondos de Terceros en Garantía y/o Administración a Corto Plazo</t>
  </si>
  <si>
    <t>Almacenes</t>
  </si>
  <si>
    <t>Valores y Bienes en Garantía a Corto Plazo</t>
  </si>
  <si>
    <t>Otros</t>
  </si>
  <si>
    <t>Provisiones a Corto Plazo</t>
  </si>
  <si>
    <t>Estimación por Pérdida o Deterioro de Activos Circulantes</t>
  </si>
  <si>
    <t>Provisión para Demandas y Juicios a Corto Plazo</t>
  </si>
  <si>
    <t>Estimaciones para Cuentas Incobrables por Derechos a Recibir Efectivo o Equivalentes</t>
  </si>
  <si>
    <t>Provisión para Contingencias a Corto Plazo</t>
  </si>
  <si>
    <t>Estimación por Deterioro de Inventarios</t>
  </si>
  <si>
    <t>Otras Provisiones a Corto Plazo</t>
  </si>
  <si>
    <t>Otros Activos Circulantes</t>
  </si>
  <si>
    <t>Otros Pasivos a Corto Plazo</t>
  </si>
  <si>
    <t>Valores en Garantía</t>
  </si>
  <si>
    <t>Ingresos por Clasificar</t>
  </si>
  <si>
    <t>Bienes en Garantía (excluye depósitos de fondos)</t>
  </si>
  <si>
    <t>Recaudación por Participar</t>
  </si>
  <si>
    <t>Bienes Derivados de Embargos, Decomisos, Aseguramientos y Dación en Pago</t>
  </si>
  <si>
    <t>Otros Pasivos Circulantes</t>
  </si>
  <si>
    <t>Adquisición con Fondos de Terceros</t>
  </si>
  <si>
    <t>IA. Total de Activos Circulantes</t>
  </si>
  <si>
    <t>IIA. 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</si>
  <si>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</si>
  <si>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</si>
  <si>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</si>
  <si>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</si>
  <si>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</si>
  <si>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</si>
  <si>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</si>
  <si>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</si>
  <si>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</si>
  <si>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</si>
  <si>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</si>
  <si>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</si>
  <si>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</si>
  <si>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</si>
  <si>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</si>
  <si>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IIB. Total de Pasivos No Circulantes</t>
  </si>
  <si>
    <t>Estimación por Pérdida o Deterioro de Activos no Circulantes</t>
  </si>
  <si>
    <t>II. Total del Pasivo (IIA + IIB)</t>
  </si>
  <si>
    <t>Otros Activos no Circulantes</t>
  </si>
  <si>
    <t>HACIENDA PÚBLICA/ PATRIMONIO</t>
  </si>
  <si>
    <t>IIB. Total de Activos No Circulantes</t>
  </si>
  <si>
    <t>IIIA. Hacienda Pública/ Patrimonio Contribuido</t>
  </si>
  <si>
    <t>Total del Activo (IA + IIB)</t>
  </si>
  <si>
    <t>Donaciones de Capital</t>
  </si>
  <si>
    <t>Actualización de la Hacienda Pública/Patrimonio</t>
  </si>
  <si>
    <t>IIIB. Hacienda Pública/ 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</si>
  <si>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</si>
  <si>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</si>
  <si>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</si>
  <si>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</si>
  <si>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</si>
  <si>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IIIC. Exceso o Insuficiencia en la Actualización de la Hacienda Pública/ Patrimonio</t>
  </si>
  <si>
    <t>Resultado por Posición Monetaria</t>
  </si>
  <si>
    <t>Resultado por Tenencia de Activos no Monetarios</t>
  </si>
  <si>
    <t>III. Total Hacienda Pública/ Patrimonio (IIIA + IIIB + IIIC)</t>
  </si>
  <si>
    <t>IV. Total del Pasivo y Hacienda Pública/ Patrimonio (II + III)</t>
  </si>
  <si>
    <t xml:space="preserve">GOBIERNO ESTATAL CONSOLIDADO </t>
  </si>
  <si>
    <t>Informe Analítico de la Deuda Pública y Otros Pasivos</t>
  </si>
  <si>
    <t>Del 01 de enero al  31 de diciembre de 2022</t>
  </si>
  <si>
    <t>(PESOS)</t>
  </si>
  <si>
    <t>Denominación de la Deuda Pública y Otros Pasivos</t>
  </si>
  <si>
    <t>Saldo al 31 de diciembre de 2021</t>
  </si>
  <si>
    <t xml:space="preserve">Disposiciones del Periodo </t>
  </si>
  <si>
    <t>Amortizaciones del Periodo</t>
  </si>
  <si>
    <t>Revaluaciones, Reclasificaciones y Otros Ajustes</t>
  </si>
  <si>
    <t>Saldo Final del Periodo</t>
  </si>
  <si>
    <t>Pago de Intereses del Periodo</t>
  </si>
  <si>
    <t xml:space="preserve">Pago de Comisiones y demás costos asociados durante el Periodo </t>
  </si>
  <si>
    <t>1. Deuda Pública (1=A+B)</t>
  </si>
  <si>
    <t xml:space="preserve">  A. Corto Plazo</t>
  </si>
  <si>
    <t xml:space="preserve">  a1) Instituciones de Crédito </t>
  </si>
  <si>
    <t xml:space="preserve">          Banorte</t>
  </si>
  <si>
    <t xml:space="preserve">  a2) Titulos y Valores</t>
  </si>
  <si>
    <t xml:space="preserve"> a3) Arrendamientos Financieros</t>
  </si>
  <si>
    <t xml:space="preserve">  B. Largo Plazo</t>
  </si>
  <si>
    <t xml:space="preserve">  b1) Instituciones de Crédito</t>
  </si>
  <si>
    <t xml:space="preserve">          Banobras Más Oaxaca</t>
  </si>
  <si>
    <t xml:space="preserve">        Santander  5,000</t>
  </si>
  <si>
    <t xml:space="preserve">         Banobras 3,018</t>
  </si>
  <si>
    <t xml:space="preserve">         Banobras 4,792</t>
  </si>
  <si>
    <t xml:space="preserve">         Banobras 137</t>
  </si>
  <si>
    <t xml:space="preserve">        Santander  1,000</t>
  </si>
  <si>
    <t xml:space="preserve">         Banobras 363</t>
  </si>
  <si>
    <t xml:space="preserve">         Banobras 2,000</t>
  </si>
  <si>
    <t xml:space="preserve">  b2) Titulos y Valores</t>
  </si>
  <si>
    <t xml:space="preserve">  b3) Arrendamientos Financieros</t>
  </si>
  <si>
    <t xml:space="preserve">2. Otros Pasivos </t>
  </si>
  <si>
    <t>3. Total de la Deuda Pública y Otros Pasivos  (3=1+2)</t>
  </si>
  <si>
    <t>4. Deuda Contingente  (informativo)</t>
  </si>
  <si>
    <t>5.Valor de Instrumentos Bono Cupón Cero  (Informativo)</t>
  </si>
  <si>
    <t>Obligaciones a corto plazo</t>
  </si>
  <si>
    <t>Monto Contratado</t>
  </si>
  <si>
    <t xml:space="preserve">Plazo pactado </t>
  </si>
  <si>
    <t>Tas de Interés</t>
  </si>
  <si>
    <t>Comisiones y Costos  Relacionados</t>
  </si>
  <si>
    <t>Tasa Efectiva (%)</t>
  </si>
  <si>
    <t>6.Obligaciones a Corto Plazo</t>
  </si>
  <si>
    <t>A. Crédito  Banorte</t>
  </si>
  <si>
    <t>TIIE 28 + 0.55</t>
  </si>
  <si>
    <t>NA</t>
  </si>
  <si>
    <t>SUBSECRETARÍA DE EGRESOS, CONTABILIDAD Y TESORERÍA</t>
  </si>
  <si>
    <t>DIRECCIÓN DE CONTABILIDAD</t>
  </si>
  <si>
    <t>Formato 4) Balance Presupuestario LDF</t>
  </si>
  <si>
    <t>GOBIERNO DEL ESTADO DE OAXACA</t>
  </si>
  <si>
    <t>Balance Presupuestario -LDF</t>
  </si>
  <si>
    <t>Del 1 de Enero al 31 de diciembre de 2022</t>
  </si>
  <si>
    <t>Concepto (c)</t>
  </si>
  <si>
    <t>Estimado/Aprobado (d)</t>
  </si>
  <si>
    <t>Devengado</t>
  </si>
  <si>
    <t>Recaudado / Pagado</t>
  </si>
  <si>
    <t>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</si>
  <si>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</si>
  <si>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</si>
  <si>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</si>
  <si>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</si>
  <si>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</si>
  <si>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</si>
  <si>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</si>
  <si>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</si>
  <si>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</si>
  <si>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>I. Balance Presupuestario  (I = A - B + C)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</si>
  <si>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</si>
  <si>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</si>
  <si>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</si>
  <si>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Pagado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</si>
  <si>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</si>
  <si>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</si>
  <si>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</si>
  <si>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</si>
  <si>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>Estimado/ Aprobado</t>
  </si>
  <si>
    <t>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</si>
  <si>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</si>
  <si>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</si>
  <si>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</si>
  <si>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</si>
  <si>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</si>
  <si>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- G )</t>
  </si>
  <si>
    <t>Recaudado/ Pagado</t>
  </si>
  <si>
    <t>A1. Ingresos de Libre Disposición</t>
  </si>
  <si>
    <t>A3.1 Financiamiento Neto con Fuente de Pago de Ingresos de Libre Disposición (A3.1 = F1 - G1)</t>
  </si>
  <si>
    <t>B1. Gasto No Etiquetado (sin incluir Amortización de la Deuda Pública)</t>
  </si>
  <si>
    <t>V.Balance Presupuestario de Recursos Disponibles (V = A1 + A3.1 - B1 + C1)</t>
  </si>
  <si>
    <t>VI. Balance Presupuestario de Recursos Disponibles sin Financiamiento Neto (VI = V - A3.1)</t>
  </si>
  <si>
    <t>A2. Transferencias Federales Etiquetadas</t>
  </si>
  <si>
    <t>A3.2 Financiamiento Neto con Fuente de Pago de Transferencias Federales Etiquetadas (A3.2 = F2 - G2)</t>
  </si>
  <si>
    <t xml:space="preserve">         F2. Financiamiento con Fuente de Pago de Transferencias Federales Etiquetadas</t>
  </si>
  <si>
    <t xml:space="preserve">         G2. Amortización de la Deuda Pública con Gasto Etiquetado</t>
  </si>
  <si>
    <t>B2. Gasto Etiquetado (sin incluir Amortización de la Deuda Pública)</t>
  </si>
  <si>
    <t>VII.Balance Presupuestario de Recursos Etiquetados (VII = A2 + A3.2 - B2 + C2)</t>
  </si>
  <si>
    <t>VI. Balance Presupuestario de Recursos Etiquetados sin Financiamiento Neto (VIII = VII - A3.2)</t>
  </si>
  <si>
    <t>Formato 5</t>
  </si>
  <si>
    <t>Estado Analítico de Ingresos Detallado - LDF</t>
  </si>
  <si>
    <t>Del 1 de enero al 31 diciembre de 2022</t>
  </si>
  <si>
    <r>
      <t>Concepto</t>
    </r>
    <r>
      <rPr>
        <b/>
        <sz val="10"/>
        <color rgb="FFFF0000"/>
        <rFont val="Arial"/>
        <family val="2"/>
      </rPr>
      <t xml:space="preserve"> </t>
    </r>
  </si>
  <si>
    <t>Ingreso</t>
  </si>
  <si>
    <t>Diferencia</t>
  </si>
  <si>
    <t>Estimado</t>
  </si>
  <si>
    <t>Ampliaciones/
(Reducciones)</t>
  </si>
  <si>
    <t>Modificado</t>
  </si>
  <si>
    <t>Recaudado</t>
  </si>
  <si>
    <t xml:space="preserve">Ingresos de Libre Disposición </t>
  </si>
  <si>
    <r>
      <t>A.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Impuestos</t>
    </r>
  </si>
  <si>
    <r>
      <t>B.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Cuotas y Aportaciones de Seguridad Social</t>
    </r>
  </si>
  <si>
    <r>
      <t>C.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Contribuciones de Mejoras</t>
    </r>
  </si>
  <si>
    <r>
      <t>D.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Derechos</t>
    </r>
  </si>
  <si>
    <r>
      <t>E.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Productos</t>
    </r>
  </si>
  <si>
    <r>
      <t>F.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Aprovechamientos</t>
    </r>
  </si>
  <si>
    <r>
      <t>G.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Ingresos por Ventas de Bienes y Servicios</t>
    </r>
  </si>
  <si>
    <r>
      <t>H.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Participaciones</t>
    </r>
  </si>
  <si>
    <t>(H=h1+h2+h3+h4+h5+h6+h7+h8+h9+h10+h11)</t>
  </si>
  <si>
    <t>h1) Fondo General de Participaciones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</si>
  <si>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</si>
  <si>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</si>
  <si>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</si>
  <si>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</si>
  <si>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</si>
  <si>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</si>
  <si>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</si>
  <si>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</si>
  <si>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</si>
  <si>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 de Estabilización de los Ingresos de las Entidades Federativas</t>
  </si>
  <si>
    <r>
      <t>I.</t>
    </r>
    <r>
      <rPr>
        <sz val="8"/>
        <color theme="1"/>
        <rFont val="Times New Roman"/>
        <family val="1"/>
      </rPr>
      <t xml:space="preserve">      </t>
    </r>
    <r>
      <rPr>
        <sz val="8"/>
        <color theme="1"/>
        <rFont val="Arial"/>
        <family val="2"/>
      </rPr>
      <t>Incentivos Derivados de la Colaboración Fiscal</t>
    </r>
  </si>
  <si>
    <t>(I=i1+i2+i3+i4+i5)</t>
  </si>
  <si>
    <t>i1) Tenencia o Uso de Vehículos</t>
  </si>
  <si>
    <t>i2) Fondo de Compensación de ISAN</t>
  </si>
  <si>
    <t>i3) Impuesto Sobre Automoviles Nuevos</t>
  </si>
  <si>
    <t>i4) Fondo de Compensación de Repecos-Intermedios</t>
  </si>
  <si>
    <t>i5) Otros Incentivos Económicos</t>
  </si>
  <si>
    <r>
      <t>J.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Transferencias y Asignaciones</t>
    </r>
  </si>
  <si>
    <r>
      <t>K.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Convenios</t>
    </r>
  </si>
  <si>
    <t>k1) Otros Convenios y Subsidios</t>
  </si>
  <si>
    <r>
      <t>L.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Otros Ingresos de Libre Disposición (L=l1+l2)</t>
    </r>
  </si>
  <si>
    <t>l1) Participaciones en Ingresos Locales</t>
  </si>
  <si>
    <t>l2) Otros Ingresos de Libre Disposición</t>
  </si>
  <si>
    <r>
      <t>I.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Total de Ingresos de Libre Disposición
(I=A+B+C+D+E+F+G+H+I+J+K+L)</t>
    </r>
  </si>
  <si>
    <t xml:space="preserve">Ingresos Excedentes de Ingresos de Libre Disposición
</t>
  </si>
  <si>
    <t xml:space="preserve">Transferencias Federales Etiquetadas </t>
  </si>
  <si>
    <r>
      <t>A.</t>
    </r>
    <r>
      <rPr>
        <sz val="8"/>
        <color theme="1"/>
        <rFont val="Times New Roman"/>
        <family val="1"/>
      </rPr>
      <t>    </t>
    </r>
    <r>
      <rPr>
        <sz val="8"/>
        <color theme="1"/>
        <rFont val="Arial"/>
        <family val="2"/>
      </rPr>
      <t>Aportaciones(A= a1+a2+a3+a4+a5+a6+a7+a8)</t>
    </r>
  </si>
  <si>
    <t>a1) Fondo de Aportaciones para la Nómina Educativa y Gasto Operativo</t>
  </si>
  <si>
    <t xml:space="preserve">a2) Fondo de Aportaciones para los Servicios de Salud </t>
  </si>
  <si>
    <t>a3) Fondo de Aportaciones para la Infraestructura Social</t>
  </si>
  <si>
    <t xml:space="preserve">a4) Fondo de Aportaciones para el Fortalecimiento de los Municipios y de las Demarcaciones Territoriales del Distrito Federal 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</si>
  <si>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</si>
  <si>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</si>
  <si>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</si>
  <si>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</si>
  <si>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r>
      <t>B.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Convenios (B= b1+b2+b3+b4)</t>
    </r>
  </si>
  <si>
    <t xml:space="preserve">b1) Convenios de Protección Social en Salud </t>
  </si>
  <si>
    <t>b2) Convenios de Descentralización</t>
  </si>
  <si>
    <t>b3) Convenios de Reasignación</t>
  </si>
  <si>
    <t>b4) Otros Convenios y Subsidios</t>
  </si>
  <si>
    <r>
      <t>C.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Fondos Distintos de Aportaciones (C=c1+c2)</t>
    </r>
  </si>
  <si>
    <t>c1) Fondo para Entidades Federativas y Municipios Productores de Hidrocarburos</t>
  </si>
  <si>
    <t>c2) Fondo Minero</t>
  </si>
  <si>
    <r>
      <t>D.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Transferencias, Subsidios y Subvenciones, y Pensiones y Jubilaciones</t>
    </r>
  </si>
  <si>
    <r>
      <t>E.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Otras Transferencias Federales Etiquetadas</t>
    </r>
  </si>
  <si>
    <t xml:space="preserve">             1) Intereses Ganados de Valores, Creditos, Bonos y Otros</t>
  </si>
  <si>
    <r>
      <t>II.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Total de Transferencias Federales Etiquetadas (II= A+B+C+D+E)</t>
    </r>
  </si>
  <si>
    <r>
      <t>III.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 xml:space="preserve">Ingresos Derivados de Financiamientos </t>
    </r>
  </si>
  <si>
    <r>
      <t>A.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Ingresos Derivados de Financiamientos</t>
    </r>
  </si>
  <si>
    <r>
      <t>IV.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Total de Ingresos (IV=I+II+III)</t>
    </r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</si>
  <si>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</si>
  <si>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</si>
  <si>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</si>
  <si>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 (3 = 1 + 2)</t>
  </si>
  <si>
    <t xml:space="preserve">CUENTA PUBLICA 2022 </t>
  </si>
  <si>
    <t xml:space="preserve">CLASIFICACIÓN POR OBJETO DEL GASTO (CAPITULO-CONCEPTO) </t>
  </si>
  <si>
    <t>PERIODO DEL : 01 DE ENERO AL 31 DE DICIEMBRE</t>
  </si>
  <si>
    <t>FORMATO 6-A</t>
  </si>
  <si>
    <t xml:space="preserve">        5 </t>
  </si>
  <si>
    <t xml:space="preserve">      6 = (3-4) </t>
  </si>
  <si>
    <t>I. Gasto No Etiquetado</t>
  </si>
  <si>
    <t>REMUNERACIONES AL PERSONAL DE CARÁCTER 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</si>
  <si>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</si>
  <si>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</si>
  <si>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</si>
  <si>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</si>
  <si>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</si>
  <si>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</si>
  <si>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  DE  ADMINISTRACIÓN,  EMISIÓN  DE  DOCUMENTOS  Y 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</si>
  <si>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</si>
  <si>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</si>
  <si>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</si>
  <si>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</si>
  <si>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</si>
  <si>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</si>
  <si>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</si>
  <si>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</si>
  <si>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</si>
  <si>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</si>
  <si>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</si>
  <si>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</si>
  <si>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 DE  INSTALACIÓN,  REPARACIÓN,  MANTENIMIENTO  Y CONSERVACIÓN</t>
  </si>
  <si>
    <t>SERVICIOS DE COMUNICACIÓN SOCIAL Y PUBLICIDAD</t>
  </si>
  <si>
    <t>SERVICIOS DE TRASLADO Y VIÁTICOS</t>
  </si>
  <si>
    <t>SERVICIOS OFICIALES</t>
  </si>
  <si>
    <t>TRANSFERENCIAS INTERNAS Y ASIGNACIONES AL SECTOR PÚBLICO</t>
  </si>
  <si>
    <t>TRANSFERENCIAS AL RESTO DEL SECTOR PÚBLICO</t>
  </si>
  <si>
    <t>TRANSFERENCIAS A FIDEICOMISOS,  MANDATOS Y OTROS ANÁLOGOS</t>
  </si>
  <si>
    <t>TRANSFERENCIAS A LA SEGURIDAD SOCIAL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</si>
  <si>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</si>
  <si>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</si>
  <si>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</si>
  <si>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</si>
  <si>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 DEFENSA Y SEGURIDAD</t>
  </si>
  <si>
    <t>MAQUINARIA, OTROS EQUIPOS Y HERRAMIENTAS</t>
  </si>
  <si>
    <t>ACTIVOS BIOLÓGICOS</t>
  </si>
  <si>
    <t>BIENES INMUEBLES</t>
  </si>
  <si>
    <t>ACTIVOS INTANGIBLES</t>
  </si>
  <si>
    <t>OBRA PÚBLICA EN BIENES DE DOMINIO PÚBLICO</t>
  </si>
  <si>
    <t>OBRA PÚBLICA EN BIENES PROPIOS</t>
  </si>
  <si>
    <t>PROYECTOS PRODUCTIVOS Y ACCIONES DE FOMENTO</t>
  </si>
  <si>
    <t>8</t>
  </si>
  <si>
    <t>AMORTIZACIÓN DE LA DEUDA PÚBLICA</t>
  </si>
  <si>
    <t>INTERESES DE LA DEUDA PÚBLICA</t>
  </si>
  <si>
    <t>GASTOS DE LA DEUDA PÚBLICA</t>
  </si>
  <si>
    <t>COSTO POR COBERTURAS</t>
  </si>
  <si>
    <t>ADEUDOS DE EJERCICIOS FISCALES ANTERIORES (ADEFAS)</t>
  </si>
  <si>
    <t>II. Gasto Etiquetado</t>
  </si>
  <si>
    <t>C:\Control Presupuestal 2022\cuenta publica LDF\cta_gf_capitulo_concepto_6A.rpt</t>
  </si>
  <si>
    <t xml:space="preserve">CLASIFICACIÓN ADMINISTRATIVA </t>
  </si>
  <si>
    <t xml:space="preserve">PERIODO DEL : 01 DE ENERO AL 31 DE DICIEMBRE </t>
  </si>
  <si>
    <t>FORMATO 6-B</t>
  </si>
  <si>
    <t xml:space="preserve">        1   </t>
  </si>
  <si>
    <t xml:space="preserve">        4  </t>
  </si>
  <si>
    <t xml:space="preserve">     6 = (3-4) </t>
  </si>
  <si>
    <t>C:\Control Presupuestal 2022\cuenta publica LDF\cta_gf_Admtva_6B.rpt</t>
  </si>
  <si>
    <t xml:space="preserve">CLASIFICACIÓN FUNCIONAL (FINALIDAD Y FUNCION) </t>
  </si>
  <si>
    <t>FORMATO 6-C</t>
  </si>
  <si>
    <t xml:space="preserve">       1   </t>
  </si>
  <si>
    <t xml:space="preserve">   3 = (1+2) </t>
  </si>
  <si>
    <t xml:space="preserve">          4 </t>
  </si>
  <si>
    <t xml:space="preserve">       6 = (3-4) </t>
  </si>
  <si>
    <t>CIENCIA, TECNOLOGÍA E INNOVACIÓN</t>
  </si>
  <si>
    <t>C:\Control Presupuestal 2022\cuenta publica LDF\cta_gf_Funcional_6C.rpt</t>
  </si>
  <si>
    <t xml:space="preserve">CLASIFICACIÓN DE SERVICIOS PERSONALES POR CATEGORIA </t>
  </si>
  <si>
    <t>FORMATO 6-D</t>
  </si>
  <si>
    <t>A.- Personal Administrativo y de Servicio Público</t>
  </si>
  <si>
    <t>B.- Magisterio</t>
  </si>
  <si>
    <t>C.- Servicios de Salud</t>
  </si>
  <si>
    <t>D.- Seguridad Pública</t>
  </si>
  <si>
    <t>F.- Sentencias Laborales Definitivas</t>
  </si>
  <si>
    <t>C:\Control Presupuestal 2022\cuenta publica LDF\cta_gf_especial_6D.rpt</t>
  </si>
  <si>
    <t xml:space="preserve">SUBSECRETARÍA DE EGRESOS, CONTABILIDAD Y TESORERÍA </t>
  </si>
  <si>
    <t>DIRECCIÓN DE PRESUPUESTO</t>
  </si>
  <si>
    <t>Formato 7 b) Proyecciones de Egresos - LDF</t>
  </si>
  <si>
    <t>ESTADO DE OAXACA</t>
  </si>
  <si>
    <t>Proyecciones de Egresos - LDF</t>
  </si>
  <si>
    <t>Concepto (b)</t>
  </si>
  <si>
    <t>2023 (c)</t>
  </si>
  <si>
    <t>2024 (d)</t>
  </si>
  <si>
    <t>2025 (d)</t>
  </si>
  <si>
    <t>2026 (d)</t>
  </si>
  <si>
    <t>2027 (d)</t>
  </si>
  <si>
    <t>2028 (d)</t>
  </si>
  <si>
    <r>
      <t>1.</t>
    </r>
    <r>
      <rPr>
        <b/>
        <sz val="7"/>
        <color theme="1"/>
        <rFont val="Montserrat"/>
      </rPr>
      <t xml:space="preserve">  </t>
    </r>
    <r>
      <rPr>
        <b/>
        <sz val="6"/>
        <color theme="1"/>
        <rFont val="Montserrat"/>
      </rPr>
      <t>Gasto No Etiquetado</t>
    </r>
    <r>
      <rPr>
        <sz val="6"/>
        <color theme="1"/>
        <rFont val="Montserrat"/>
      </rPr>
      <t xml:space="preserve"> </t>
    </r>
    <r>
      <rPr>
        <b/>
        <sz val="6"/>
        <color theme="1"/>
        <rFont val="Montserrat"/>
      </rPr>
      <t>(1=A+B+C+D+E+F+G+H+I)</t>
    </r>
  </si>
  <si>
    <r>
      <t>A.</t>
    </r>
    <r>
      <rPr>
        <sz val="7"/>
        <color theme="1"/>
        <rFont val="Montserrat"/>
      </rPr>
      <t xml:space="preserve">     </t>
    </r>
    <r>
      <rPr>
        <sz val="6"/>
        <color theme="1"/>
        <rFont val="Montserrat"/>
      </rPr>
      <t>Servicios Personales</t>
    </r>
  </si>
  <si>
    <r>
      <t>B.</t>
    </r>
    <r>
      <rPr>
        <sz val="7"/>
        <color theme="1"/>
        <rFont val="Montserrat"/>
      </rPr>
      <t xml:space="preserve">     </t>
    </r>
    <r>
      <rPr>
        <sz val="6"/>
        <color theme="1"/>
        <rFont val="Montserrat"/>
      </rPr>
      <t>Materiales y Suministros</t>
    </r>
  </si>
  <si>
    <r>
      <t>C.</t>
    </r>
    <r>
      <rPr>
        <sz val="7"/>
        <color theme="1"/>
        <rFont val="Montserrat"/>
      </rPr>
      <t xml:space="preserve">    </t>
    </r>
    <r>
      <rPr>
        <sz val="6"/>
        <color theme="1"/>
        <rFont val="Montserrat"/>
      </rPr>
      <t>Servicios Generales</t>
    </r>
  </si>
  <si>
    <r>
      <t>D.</t>
    </r>
    <r>
      <rPr>
        <sz val="7"/>
        <color theme="1"/>
        <rFont val="Montserrat"/>
      </rPr>
      <t xml:space="preserve">    </t>
    </r>
    <r>
      <rPr>
        <sz val="6"/>
        <color theme="1"/>
        <rFont val="Montserrat"/>
      </rPr>
      <t>Transferencias, Asignaciones, Subsidios y Otras Ayudas</t>
    </r>
  </si>
  <si>
    <r>
      <t>E.</t>
    </r>
    <r>
      <rPr>
        <sz val="7"/>
        <color theme="1"/>
        <rFont val="Montserrat"/>
      </rPr>
      <t xml:space="preserve">     </t>
    </r>
    <r>
      <rPr>
        <sz val="6"/>
        <color theme="1"/>
        <rFont val="Montserrat"/>
      </rPr>
      <t>Bienes Muebles, Inmuebles e Intangibles</t>
    </r>
  </si>
  <si>
    <r>
      <t>F.</t>
    </r>
    <r>
      <rPr>
        <sz val="7"/>
        <color theme="1"/>
        <rFont val="Montserrat"/>
      </rPr>
      <t xml:space="preserve">     </t>
    </r>
    <r>
      <rPr>
        <sz val="6"/>
        <color theme="1"/>
        <rFont val="Montserrat"/>
      </rPr>
      <t>Inversión Pública</t>
    </r>
  </si>
  <si>
    <r>
      <t>G.</t>
    </r>
    <r>
      <rPr>
        <sz val="7"/>
        <color theme="1"/>
        <rFont val="Montserrat"/>
      </rPr>
      <t xml:space="preserve">    </t>
    </r>
    <r>
      <rPr>
        <sz val="6"/>
        <color theme="1"/>
        <rFont val="Montserrat"/>
      </rPr>
      <t>Inversiones Financieras y Otras Provisiones</t>
    </r>
  </si>
  <si>
    <r>
      <t>H.</t>
    </r>
    <r>
      <rPr>
        <sz val="7"/>
        <color theme="1"/>
        <rFont val="Montserrat"/>
      </rPr>
      <t xml:space="preserve">    </t>
    </r>
    <r>
      <rPr>
        <sz val="6"/>
        <color theme="1"/>
        <rFont val="Montserrat"/>
      </rPr>
      <t xml:space="preserve">Participaciones y Aportaciones </t>
    </r>
  </si>
  <si>
    <r>
      <t>I.</t>
    </r>
    <r>
      <rPr>
        <sz val="7"/>
        <color theme="1"/>
        <rFont val="Montserrat"/>
      </rPr>
      <t xml:space="preserve">      </t>
    </r>
    <r>
      <rPr>
        <sz val="6"/>
        <color theme="1"/>
        <rFont val="Montserrat"/>
      </rPr>
      <t>Deuda Pública</t>
    </r>
  </si>
  <si>
    <r>
      <t>2.</t>
    </r>
    <r>
      <rPr>
        <b/>
        <sz val="7"/>
        <color theme="1"/>
        <rFont val="Montserrat"/>
      </rPr>
      <t xml:space="preserve">  </t>
    </r>
    <r>
      <rPr>
        <b/>
        <sz val="6"/>
        <color theme="1"/>
        <rFont val="Montserrat"/>
      </rPr>
      <t>Gasto Etiquetado (2=A+B+C+D+E+F+G+H+I)</t>
    </r>
  </si>
  <si>
    <r>
      <t>H.</t>
    </r>
    <r>
      <rPr>
        <sz val="7"/>
        <color theme="1"/>
        <rFont val="Montserrat"/>
      </rPr>
      <t xml:space="preserve">    </t>
    </r>
    <r>
      <rPr>
        <sz val="6"/>
        <color theme="1"/>
        <rFont val="Montserrat"/>
      </rPr>
      <t>Participaciones y Aportaciones</t>
    </r>
  </si>
  <si>
    <r>
      <t>3.</t>
    </r>
    <r>
      <rPr>
        <b/>
        <sz val="7"/>
        <color theme="1"/>
        <rFont val="Montserrat"/>
      </rPr>
      <t xml:space="preserve">  </t>
    </r>
    <r>
      <rPr>
        <b/>
        <sz val="6"/>
        <color theme="1"/>
        <rFont val="Montserrat"/>
      </rPr>
      <t>Total de Egresos Proyectados (3 = 1 + 2)</t>
    </r>
  </si>
  <si>
    <t>Formato 7 d) Resultados de Egresos - LDF</t>
  </si>
  <si>
    <t>Resultados de Egresos - LDF</t>
  </si>
  <si>
    <r>
      <t>2017</t>
    </r>
    <r>
      <rPr>
        <b/>
        <vertAlign val="superscript"/>
        <sz val="6"/>
        <color theme="1"/>
        <rFont val="Montserrat"/>
      </rPr>
      <t xml:space="preserve">1 </t>
    </r>
    <r>
      <rPr>
        <b/>
        <sz val="6"/>
        <color theme="1"/>
        <rFont val="Montserrat"/>
      </rPr>
      <t>(c)</t>
    </r>
  </si>
  <si>
    <r>
      <t>2018</t>
    </r>
    <r>
      <rPr>
        <b/>
        <vertAlign val="superscript"/>
        <sz val="6"/>
        <color theme="1"/>
        <rFont val="Montserrat"/>
      </rPr>
      <t xml:space="preserve">1 </t>
    </r>
    <r>
      <rPr>
        <b/>
        <sz val="6"/>
        <color theme="1"/>
        <rFont val="Montserrat"/>
      </rPr>
      <t>(c)</t>
    </r>
  </si>
  <si>
    <r>
      <t>2019</t>
    </r>
    <r>
      <rPr>
        <b/>
        <vertAlign val="superscript"/>
        <sz val="6"/>
        <color theme="1"/>
        <rFont val="Montserrat"/>
      </rPr>
      <t>1</t>
    </r>
    <r>
      <rPr>
        <b/>
        <sz val="6"/>
        <color theme="1"/>
        <rFont val="Montserrat"/>
      </rPr>
      <t>(c)</t>
    </r>
  </si>
  <si>
    <r>
      <t>2020</t>
    </r>
    <r>
      <rPr>
        <b/>
        <vertAlign val="superscript"/>
        <sz val="6"/>
        <color theme="1"/>
        <rFont val="Montserrat"/>
      </rPr>
      <t>1</t>
    </r>
    <r>
      <rPr>
        <b/>
        <sz val="6"/>
        <color theme="1"/>
        <rFont val="Montserrat"/>
      </rPr>
      <t>(c)</t>
    </r>
  </si>
  <si>
    <r>
      <t>2021</t>
    </r>
    <r>
      <rPr>
        <b/>
        <vertAlign val="superscript"/>
        <sz val="6"/>
        <color theme="1"/>
        <rFont val="Montserrat"/>
      </rPr>
      <t>1</t>
    </r>
    <r>
      <rPr>
        <b/>
        <sz val="6"/>
        <color theme="1"/>
        <rFont val="Montserrat"/>
      </rPr>
      <t>(c)</t>
    </r>
  </si>
  <si>
    <r>
      <t>2022</t>
    </r>
    <r>
      <rPr>
        <b/>
        <vertAlign val="superscript"/>
        <sz val="6"/>
        <color theme="1"/>
        <rFont val="Montserrat"/>
      </rPr>
      <t>1</t>
    </r>
    <r>
      <rPr>
        <b/>
        <sz val="6"/>
        <color theme="1"/>
        <rFont val="Montserrat"/>
      </rPr>
      <t>(d)</t>
    </r>
  </si>
  <si>
    <r>
      <t>3.</t>
    </r>
    <r>
      <rPr>
        <b/>
        <sz val="7"/>
        <color theme="1"/>
        <rFont val="Montserrat"/>
      </rPr>
      <t xml:space="preserve">  </t>
    </r>
    <r>
      <rPr>
        <b/>
        <sz val="6"/>
        <color theme="1"/>
        <rFont val="Montserrat"/>
      </rPr>
      <t>Total del Resultado de Egresos (3=1+2)</t>
    </r>
  </si>
  <si>
    <t xml:space="preserve">1. Los importes corresponden a los egresos totales devengados.
</t>
  </si>
  <si>
    <t>GOBIERNO DEL ESTADO DE OAXACA
Guía de Cumplimiento de la Ley de Disciplina Financiera de las Entidades Federativas y Municipios
Del 1 de enero al 31 de diciembre de 2022</t>
  </si>
  <si>
    <t>Indicadores de Observancia (c)</t>
  </si>
  <si>
    <t>Implementación</t>
  </si>
  <si>
    <t>Resultado</t>
  </si>
  <si>
    <t>Fundamento (h)</t>
  </si>
  <si>
    <t>Comentarios (i)</t>
  </si>
  <si>
    <t>SI</t>
  </si>
  <si>
    <t>NO</t>
  </si>
  <si>
    <t>Mecanismo de Verificación (d)</t>
  </si>
  <si>
    <t xml:space="preserve">Fecha estimada de cumplimiento (e) </t>
  </si>
  <si>
    <t>Monto o valor (f)</t>
  </si>
  <si>
    <t>Unidad (pesos/porcentaje) (g)</t>
  </si>
  <si>
    <t>INDICADORES PRESUPUESTARIOS</t>
  </si>
  <si>
    <t>A. INDICADORES CUANTITATIVOS</t>
  </si>
  <si>
    <t>Balance Presupuestario Sostenible (j)</t>
  </si>
  <si>
    <t>a.</t>
  </si>
  <si>
    <t>Propuesto</t>
  </si>
  <si>
    <t>Iniciativa de Ley de Ingresos y Proyecto de Presupuesto de Egresos</t>
  </si>
  <si>
    <t>pesos</t>
  </si>
  <si>
    <t>Art. 6 y 19 de la LDF</t>
  </si>
  <si>
    <t>b.</t>
  </si>
  <si>
    <t>Estimada/Aprobado</t>
  </si>
  <si>
    <t>Ley de Ingresos y Presupuesto de Egresos</t>
  </si>
  <si>
    <t>c.</t>
  </si>
  <si>
    <t>Cuenta Pública / Formato 4 LDF</t>
  </si>
  <si>
    <t>Balance Presupuestario de Recursos Disponibles Sostenible (k)</t>
  </si>
  <si>
    <t>Financiamiento Neto dentro del Techo de Financiamiento Neto (l)</t>
  </si>
  <si>
    <t xml:space="preserve">Iniciativa de Ley de Ingresos </t>
  </si>
  <si>
    <t>Art. 6, 19 y 46 de la LDF</t>
  </si>
  <si>
    <t xml:space="preserve">Ley de Ingresos </t>
  </si>
  <si>
    <t>Recursos destinados a la atención de desastres naturales</t>
  </si>
  <si>
    <t>Asignación al fideicomiso para desastres naturales (m)</t>
  </si>
  <si>
    <t xml:space="preserve">a.1 </t>
  </si>
  <si>
    <t>Reporte Trim. Formato 6 a)</t>
  </si>
  <si>
    <t>Art. 9 de la LDF</t>
  </si>
  <si>
    <t>a.2</t>
  </si>
  <si>
    <t>Cuenta Pública / Formato 6 a)</t>
  </si>
  <si>
    <t>Aportación promedio realizada por la Entidad Federativa durante los 5 ejercicios previos, para infraestructura dañada por desastres naturales (n)</t>
  </si>
  <si>
    <t>Autorizaciones de recursos aprobados por el FONDEN</t>
  </si>
  <si>
    <t>Saldo del fideicomiso para desastres naturales (o)</t>
  </si>
  <si>
    <t>Cuenta Pública / Auxiliar de Cuentas</t>
  </si>
  <si>
    <t>d.</t>
  </si>
  <si>
    <t>Costo promedio de los últimos 5 ejercicios de la reconstrucción de infraestructura dañada por desastres naturales (p)</t>
  </si>
  <si>
    <t>Techo para servicios personales (q)</t>
  </si>
  <si>
    <t xml:space="preserve">a. </t>
  </si>
  <si>
    <t>Asignación en el Presupuesto de Egresos</t>
  </si>
  <si>
    <t>Reporte Trim. Formato 6 d)</t>
  </si>
  <si>
    <t>Art. 10 y 21 de la LDF</t>
  </si>
  <si>
    <t xml:space="preserve">b. </t>
  </si>
  <si>
    <t>Art. 13 fracc. V y 21 de la LDF</t>
  </si>
  <si>
    <t xml:space="preserve">Previsiones de gasto para compromisos de pago derivados de APPs (r) </t>
  </si>
  <si>
    <t>Presupuesto de Egresos</t>
  </si>
  <si>
    <t>Art. 11 y 21 de la LDF</t>
  </si>
  <si>
    <t>Techo de ADEFAS para el ejercicio fiscal (s)</t>
  </si>
  <si>
    <t>Proyecto de Presupuesto de Egresos</t>
  </si>
  <si>
    <t>Art. 12 y 20 de la LDF</t>
  </si>
  <si>
    <t>B. INDICADORES CUALITATIVOS</t>
  </si>
  <si>
    <t>Objetivos anuales, estrategias y metas para el ejercicio fiscal (t)</t>
  </si>
  <si>
    <t>Art. 5 y 18 de la LDF</t>
  </si>
  <si>
    <t>Iniciativa de Ley de Ingresos del Estado de Oaxaca para el Ejercicio Fiscal 2021.
Exposición de motivos y Proyecto de Decreto del Presupuesto de Egresos del Estado de Oaxaca, Ejercicio 2022.</t>
  </si>
  <si>
    <t>Proyecciones de ejercicios posteriores (u)</t>
  </si>
  <si>
    <t>Iniciativa de Ley de Ingresos y Proyecto de Presupuesto de Egresos / Formatos 7 a) y b)</t>
  </si>
  <si>
    <t>Descripción de riesgos relevantes y propuestas de acción para enfrentarlos (v)</t>
  </si>
  <si>
    <t>Resultados de ejercicios fiscales anteriores y el ejercicio fiscal en cuestión (w)</t>
  </si>
  <si>
    <t>Iniciativa de Ley de Ingresos y Proyecto de Presupuesto de Egresos / Formatos 7 c) y d)</t>
  </si>
  <si>
    <t>e.</t>
  </si>
  <si>
    <t>Estudio actuarial de las pensiones de sus trabajadores (x)</t>
  </si>
  <si>
    <t>Proyecto de Presupuesto de Egresos / Formato 8</t>
  </si>
  <si>
    <t>Balance Presupuestario de Recursos Disponibles, en caso de ser negativo</t>
  </si>
  <si>
    <t>Razones excepcionales que justifican el Balance Presupuestario de Recursos Disponibles negativo (y)</t>
  </si>
  <si>
    <t>Iniciativa de Ley de Ingresos o Proyecto de Presupuesto de Egresos</t>
  </si>
  <si>
    <t>Fuente de recursos para cubrir el Balance Presupuestario de Recursos Disponibles negativo (z)</t>
  </si>
  <si>
    <t>Número de ejercicios fiscales y acciones necesarias para cubrir el Balance Presupuestario de Recursos Disponibles negativo (aa)</t>
  </si>
  <si>
    <t>Informes Trimestrales sobre el avance de las acciones para recuperar el Balance Presupuestario de Recursos Disponibles (bb)</t>
  </si>
  <si>
    <t>Reporte Trim. y Cuenta Pública</t>
  </si>
  <si>
    <t>Servicios Personales</t>
  </si>
  <si>
    <t>Remuneraciones de los servidores públicos (cc)</t>
  </si>
  <si>
    <t>Proyecto de Presupuesto</t>
  </si>
  <si>
    <t>Previsiones salariales y económicas para cubrir incrementos salariales, creación de plazas y otros (dd)</t>
  </si>
  <si>
    <t>INDICADORES DEL EJERCICIO PRESUPUESTARIO</t>
  </si>
  <si>
    <t>Ingresos Excedentes derivados de Ingresos de Libre Disposición</t>
  </si>
  <si>
    <t>Monto de Ingresos Excedentes derivados de ILD (ee)</t>
  </si>
  <si>
    <t xml:space="preserve">Cuenta Pública / Formato 5 </t>
  </si>
  <si>
    <t>Art. 14 y 21 de la LDF</t>
  </si>
  <si>
    <t>Monto de Ingresos Excedentes derivados de ILD destinados al fin del A.14, fracción I de la LDF (ff)</t>
  </si>
  <si>
    <t>Cuenta Pública</t>
  </si>
  <si>
    <t>Monto de Ingresos Excedentes derivados de ILD destinados al fin del A.14, fracción II, a) de la LDF (gg)</t>
  </si>
  <si>
    <t>Monto de Ingresos Excedentes derivados de ILD destinados al fin del A.14, fracción II, b) de la LDF (hh)</t>
  </si>
  <si>
    <t>Monto de Ingresos Excedentes derivados de ILD destinados al fin del artículo noveno transitorio de la LDF (ii)</t>
  </si>
  <si>
    <t>Art. Noveno Transitorio de la LDF</t>
  </si>
  <si>
    <t xml:space="preserve">f. </t>
  </si>
  <si>
    <r>
      <t>Monto de Ingresos Excedentes derivados de ILD destinados al fin señalado por el Artículo 14, párrafo segundo y en el artículo 21 y Noveno Transitorio de la LDF</t>
    </r>
    <r>
      <rPr>
        <sz val="12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(jj)</t>
    </r>
  </si>
  <si>
    <t>g.</t>
  </si>
  <si>
    <t>Monto de Ingresos Excedentes derivados de ILD en un nivel de endeudamiento sostenible de acuerdo al Sistema de Alertas hasta por el 5% de los recursos para cubrir el Gasto Corriente (kk)</t>
  </si>
  <si>
    <t>Análisis Costo-Beneficio para programas o proyectos de inversión mayores a 10 millones de UDIS (ll)</t>
  </si>
  <si>
    <t>Página de internet de la Secretaría de Finanzas o Tesorería Municipal</t>
  </si>
  <si>
    <t>Art. 13 frac. III y 21 de la LDF</t>
  </si>
  <si>
    <t>https://www.finanzasoaxaca.gob.mx/transparenciapresupuestaria/marco_programatico.html</t>
  </si>
  <si>
    <t>Análisis de conveniencia y análisis de transferencia de riesgos de los proyectos APPs (mm)</t>
  </si>
  <si>
    <t>Identificación de población objetivo, destino y temporalidad de subsidios (nn)</t>
  </si>
  <si>
    <t>Art. 13 frac. VII y 21 de la LDF</t>
  </si>
  <si>
    <t>INDICADORES DE DEUDA PÚBLICA</t>
  </si>
  <si>
    <t>Obligaciones a Corto Plazo</t>
  </si>
  <si>
    <t>Límite de Obligaciones a Corto Plazo (oo)</t>
  </si>
  <si>
    <t>Art. 30 frac. I de la LDF</t>
  </si>
  <si>
    <t>Obligaciones a Corto Plazo (pp)</t>
  </si>
  <si>
    <t>Formato 7a</t>
  </si>
  <si>
    <t>Proyecciones de Ingresos - LDF</t>
  </si>
  <si>
    <t>(Cifras nominales)</t>
  </si>
  <si>
    <t>2023</t>
  </si>
  <si>
    <t>2024</t>
  </si>
  <si>
    <t>2025</t>
  </si>
  <si>
    <t>2026</t>
  </si>
  <si>
    <t>2027</t>
  </si>
  <si>
    <r>
      <t>1.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Ingresos de Libre Disposición (1=A+B+C+D+E+F+G+H+I+J+K+L)</t>
    </r>
  </si>
  <si>
    <r>
      <t>G.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Ingresos por Ventas de Bienes y Prestación de Servicios</t>
    </r>
  </si>
  <si>
    <r>
      <t>L.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Otros Ingresos de Libre Disposición</t>
    </r>
  </si>
  <si>
    <r>
      <t>2.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Transferencias Federales Etiquetadas (2=A+B+C+D+E)</t>
    </r>
  </si>
  <si>
    <r>
      <t>A.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Aportaciones</t>
    </r>
  </si>
  <si>
    <r>
      <t>B.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Convenios</t>
    </r>
  </si>
  <si>
    <r>
      <t>C.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Fondos Distintos de Aportaciones</t>
    </r>
  </si>
  <si>
    <r>
      <t>D.</t>
    </r>
    <r>
      <rPr>
        <sz val="8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Transferencias, Asignaciones, Subsidios y Subvenciones, y Pensiones y Jubilaciones</t>
    </r>
  </si>
  <si>
    <r>
      <t>3.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Ingresos Derivados de Financiamientos (3=A)</t>
    </r>
  </si>
  <si>
    <r>
      <t>4.</t>
    </r>
    <r>
      <rPr>
        <b/>
        <sz val="8"/>
        <color theme="1"/>
        <rFont val="Times New Roman"/>
        <family val="1"/>
      </rPr>
      <t xml:space="preserve">   </t>
    </r>
    <r>
      <rPr>
        <b/>
        <sz val="8"/>
        <color theme="1"/>
        <rFont val="Arial"/>
        <family val="2"/>
      </rPr>
      <t>Total de Ingresos Proyectados (4=1+2+3)</t>
    </r>
  </si>
  <si>
    <t>1. Ingresos Derivados de Financiamientos con Fuente de Pago de Recursos de Libre Disposición</t>
  </si>
  <si>
    <t xml:space="preserve"> SALDO  DE LA DEUDA PÚBLICA Y OBLIGACIONES DE PAGO ESTATAL</t>
  </si>
  <si>
    <t>(cantidades en pesos)</t>
  </si>
  <si>
    <t>Acreedor</t>
  </si>
  <si>
    <t xml:space="preserve">Tasa  Interés </t>
  </si>
  <si>
    <t>Sobre-tasa</t>
  </si>
  <si>
    <t>Fecha  Suscripción</t>
  </si>
  <si>
    <t>Plazo Meses</t>
  </si>
  <si>
    <t>Fecha de Vencimiento</t>
  </si>
  <si>
    <t>Saldo a                                   dic                                    2021</t>
  </si>
  <si>
    <t xml:space="preserve"> %</t>
  </si>
  <si>
    <t>Saldo a                                    dic                                 2022</t>
  </si>
  <si>
    <t xml:space="preserve">A.   Deuda Pública  a Corto Plazo  </t>
  </si>
  <si>
    <r>
      <t xml:space="preserve">BANORTE </t>
    </r>
    <r>
      <rPr>
        <b/>
        <sz val="10"/>
        <rFont val="Arial"/>
        <family val="2"/>
      </rPr>
      <t>/1</t>
    </r>
  </si>
  <si>
    <t xml:space="preserve">TIIE 28 </t>
  </si>
  <si>
    <t>B.  Deuda Pública a Largo Plazo</t>
  </si>
  <si>
    <t>CRÉDITOS  SIMPLES</t>
  </si>
  <si>
    <t xml:space="preserve">BANOBRAS (Más Oaxaca) </t>
  </si>
  <si>
    <t>TIIE 28 -8.14%</t>
  </si>
  <si>
    <r>
      <t xml:space="preserve">SANTANDER </t>
    </r>
    <r>
      <rPr>
        <vertAlign val="subscript"/>
        <sz val="10"/>
        <rFont val="Arial"/>
        <family val="2"/>
      </rPr>
      <t xml:space="preserve"> 5,000 </t>
    </r>
    <r>
      <rPr>
        <b/>
        <sz val="10"/>
        <rFont val="Arial"/>
        <family val="2"/>
      </rPr>
      <t xml:space="preserve">  </t>
    </r>
  </si>
  <si>
    <r>
      <t xml:space="preserve">BANOBRAS </t>
    </r>
    <r>
      <rPr>
        <vertAlign val="subscript"/>
        <sz val="10"/>
        <rFont val="Arial"/>
        <family val="2"/>
      </rPr>
      <t xml:space="preserve">3,018  </t>
    </r>
    <r>
      <rPr>
        <b/>
        <sz val="10"/>
        <rFont val="Arial"/>
        <family val="2"/>
      </rPr>
      <t xml:space="preserve"> </t>
    </r>
  </si>
  <si>
    <r>
      <t xml:space="preserve">SANTANDER </t>
    </r>
    <r>
      <rPr>
        <vertAlign val="subscript"/>
        <sz val="10"/>
        <rFont val="Arial"/>
        <family val="2"/>
      </rPr>
      <t>1,000</t>
    </r>
    <r>
      <rPr>
        <sz val="10"/>
        <rFont val="Arial"/>
        <family val="2"/>
      </rPr>
      <t xml:space="preserve">   </t>
    </r>
  </si>
  <si>
    <r>
      <t xml:space="preserve">BANOBRAS </t>
    </r>
    <r>
      <rPr>
        <vertAlign val="subscript"/>
        <sz val="10"/>
        <rFont val="Arial"/>
        <family val="2"/>
      </rPr>
      <t>363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2/</t>
    </r>
  </si>
  <si>
    <r>
      <t xml:space="preserve">BANOBRAS </t>
    </r>
    <r>
      <rPr>
        <vertAlign val="subscript"/>
        <sz val="10"/>
        <rFont val="Arial"/>
        <family val="2"/>
      </rPr>
      <t>137</t>
    </r>
    <r>
      <rPr>
        <sz val="10"/>
        <rFont val="Arial"/>
        <family val="2"/>
      </rPr>
      <t xml:space="preserve"> </t>
    </r>
  </si>
  <si>
    <r>
      <t xml:space="preserve">BANOBRAS </t>
    </r>
    <r>
      <rPr>
        <vertAlign val="subscript"/>
        <sz val="10"/>
        <rFont val="Arial"/>
        <family val="2"/>
      </rPr>
      <t>4,792</t>
    </r>
    <r>
      <rPr>
        <b/>
        <sz val="10"/>
        <rFont val="Arial"/>
        <family val="2"/>
      </rPr>
      <t xml:space="preserve">   </t>
    </r>
  </si>
  <si>
    <r>
      <t xml:space="preserve">BANOBRAS </t>
    </r>
    <r>
      <rPr>
        <vertAlign val="subscript"/>
        <sz val="10"/>
        <rFont val="Arial"/>
        <family val="2"/>
      </rPr>
      <t>2,000</t>
    </r>
    <r>
      <rPr>
        <sz val="10"/>
        <rFont val="Arial"/>
        <family val="2"/>
      </rPr>
      <t xml:space="preserve">  3</t>
    </r>
    <r>
      <rPr>
        <b/>
        <sz val="10"/>
        <rFont val="Arial"/>
        <family val="2"/>
      </rPr>
      <t>/</t>
    </r>
  </si>
  <si>
    <t>C.</t>
  </si>
  <si>
    <t xml:space="preserve"> Obligaciones de Pago a Largo Plazo  (Créditos Bono Cupón Cero)  4/</t>
  </si>
  <si>
    <t>CRÉDITOS SIMPLES</t>
  </si>
  <si>
    <t xml:space="preserve">BANOBRAS - JUSTICIA PENAL.  </t>
  </si>
  <si>
    <t>7.10%-8.05%</t>
  </si>
  <si>
    <t>BANOBRAS - FONREC</t>
  </si>
  <si>
    <t>7.76%-8.32%</t>
  </si>
  <si>
    <t>TOTAL DEUDA PÚBLICA Y OTRAS OBLIGACIONES DE PAGO (A + B + C )</t>
  </si>
  <si>
    <t>1/</t>
  </si>
  <si>
    <t>El día 31 de marzo de 2022,  se realizó el pago anticipado total del crédito.</t>
  </si>
  <si>
    <t>2/</t>
  </si>
  <si>
    <t>El dia 28 de julio, se realizó la 12a. y última disposición; concluyó el periodo de  disposición del crédito.</t>
  </si>
  <si>
    <t>3/</t>
  </si>
  <si>
    <t>El día 28 de octubre de 2022, se realizó la 15a. y última disposición del crédito;  concluyó el periodo de  disposición del crédito.</t>
  </si>
  <si>
    <t>4/</t>
  </si>
  <si>
    <t>El Estado solamente pagará intereses, el principal será cubierto con bonos cupón cero, que serán adquiridos por un Fideicomiso, con cargo al patrimonio del mismo; constituido por el gobierno federal por conducto de la SHCP y Banobras.</t>
  </si>
  <si>
    <t xml:space="preserve"> INSTRUMENTOS DERIVADOS</t>
  </si>
  <si>
    <t>FINANCIAMIENTO ASOCIADO</t>
  </si>
  <si>
    <t>TIPO DE DERIVADO CONTRATADO</t>
  </si>
  <si>
    <t>INSTITUCIÓN FINANCIERA CONTRATADA</t>
  </si>
  <si>
    <t>MONTO REFERENCIA Y VALOR NOMINAL</t>
  </si>
  <si>
    <t>ACTIVO SUBYACENTE  /  PRECIO EJERCICIO</t>
  </si>
  <si>
    <t>INICIO</t>
  </si>
  <si>
    <t xml:space="preserve">VENCIMIENTO </t>
  </si>
  <si>
    <t>Crédito Banobras     MAS Oaxaca</t>
  </si>
  <si>
    <t>CAP</t>
  </si>
  <si>
    <t xml:space="preserve">Banamex                </t>
  </si>
  <si>
    <t>14,933,928.57 MNX</t>
  </si>
  <si>
    <t>SWAP</t>
  </si>
  <si>
    <t xml:space="preserve">Santander </t>
  </si>
  <si>
    <t>2,500,000,000.00 MNX</t>
  </si>
  <si>
    <t>TIIE 28d / 8.82%</t>
  </si>
  <si>
    <t xml:space="preserve">Crédito Santander  5,000 mdp </t>
  </si>
  <si>
    <t>Santander</t>
  </si>
  <si>
    <t xml:space="preserve">       407,977,390.68 MNX</t>
  </si>
  <si>
    <t>TIIE 28d / 8.84%</t>
  </si>
  <si>
    <t>1,392,022,609.32 MNX</t>
  </si>
  <si>
    <t xml:space="preserve">Crédito Banobras  3,018  mdp </t>
  </si>
  <si>
    <t xml:space="preserve">     700,000,000.00  MNX</t>
  </si>
  <si>
    <t xml:space="preserve">Banorte </t>
  </si>
  <si>
    <t>TIIE 28d / 8.91%</t>
  </si>
  <si>
    <t xml:space="preserve">Crédito Banobras  4,792 mdp </t>
  </si>
  <si>
    <t>2,150,528,408.63  MNX</t>
  </si>
  <si>
    <t>TIIE 28d /  8.91%</t>
  </si>
  <si>
    <t xml:space="preserve">      339,859,794.18  MNX</t>
  </si>
  <si>
    <t>3,635,000,000.00  MNX</t>
  </si>
  <si>
    <t>TIIE28d / 8.98%</t>
  </si>
  <si>
    <t xml:space="preserve">Crédito Santander  1,000 mdp </t>
  </si>
  <si>
    <t>168,588,694.15 MNX</t>
  </si>
  <si>
    <t>TIIE 28d / 5.8425%</t>
  </si>
  <si>
    <t>Monex</t>
  </si>
  <si>
    <t>146,797,717.81  MNX</t>
  </si>
  <si>
    <t>TIIE 28d / 5.9550%</t>
  </si>
  <si>
    <t>203,442,215.49 MNX</t>
  </si>
  <si>
    <t>TIIE 28d / 5.9450%</t>
  </si>
  <si>
    <t>26,554,090.61 MNX</t>
  </si>
  <si>
    <t>TIIE 28d / 5.486000%</t>
  </si>
  <si>
    <t>93,147,812.72 MNX</t>
  </si>
  <si>
    <t>TIIE 28d / 6.554900%</t>
  </si>
  <si>
    <t>47,811,258.06 MNX</t>
  </si>
  <si>
    <t>TIIE 28d / 6.7875%</t>
  </si>
  <si>
    <t xml:space="preserve"> 289,090,928.35 MNX</t>
  </si>
  <si>
    <t>TIIE 28d / 8.7930%</t>
  </si>
  <si>
    <t xml:space="preserve">Crédito Banobras     363  mdp </t>
  </si>
  <si>
    <t>50,786,423.75  MNX</t>
  </si>
  <si>
    <t>TIIE 28d / 5.9500%</t>
  </si>
  <si>
    <t>6,123,535.68 MNX</t>
  </si>
  <si>
    <t>TIIE 28d / 5.94100%</t>
  </si>
  <si>
    <t>16,720,802.17 MNX</t>
  </si>
  <si>
    <t>TIIE 28d / 5.481500%</t>
  </si>
  <si>
    <t>41,213,954.95 MNX</t>
  </si>
  <si>
    <t>TIIE 28d / 6.552900%</t>
  </si>
  <si>
    <t>35,389,849.57 MNX</t>
  </si>
  <si>
    <t>TIIE 28d / 6.7825%</t>
  </si>
  <si>
    <t>Banobras</t>
  </si>
  <si>
    <t>64,733,814.17 MNX</t>
  </si>
  <si>
    <t>TIIE 28d / 6.8600%</t>
  </si>
  <si>
    <t>63,766,786.64 MNX</t>
  </si>
  <si>
    <t>TIIE 28d / 7.3800%</t>
  </si>
  <si>
    <t>4,511,635.57 MNX</t>
  </si>
  <si>
    <t>TIIE 28d / 7.5266%</t>
  </si>
  <si>
    <t>6,892,896.45 MNX</t>
  </si>
  <si>
    <t>TIIE 28d / 8.63410%</t>
  </si>
  <si>
    <t>5,792,059.18 MNX</t>
  </si>
  <si>
    <t>TIIE 28d / 8.67%</t>
  </si>
  <si>
    <t>10,311,646.72 MNX</t>
  </si>
  <si>
    <t>TIIE 28d / 8.7880%</t>
  </si>
  <si>
    <t>795,030.32 MNX</t>
  </si>
  <si>
    <t xml:space="preserve">Crédito Banobras  2,000 mdp </t>
  </si>
  <si>
    <t>75,968,118.43 MNX</t>
  </si>
  <si>
    <t>TIIE 28d / 5.95200%</t>
  </si>
  <si>
    <t>28,755,972.40 MNX</t>
  </si>
  <si>
    <t>TIIE 28d / 5.493500%</t>
  </si>
  <si>
    <t>53,150,463.49 MNX</t>
  </si>
  <si>
    <t>TIIE 28d / 6.561500%</t>
  </si>
  <si>
    <t>76,915,632.11 MNX</t>
  </si>
  <si>
    <t>TIIE 28d / 6.7925%</t>
  </si>
  <si>
    <t>163,143,326.24 MNX</t>
  </si>
  <si>
    <t>TIIE 28d / 6.8700%</t>
  </si>
  <si>
    <t>78,550,726.80 MNX</t>
  </si>
  <si>
    <t>TIIE 28d / 7.3850%</t>
  </si>
  <si>
    <t>167,995,821.31 MNX</t>
  </si>
  <si>
    <t>TIIE 28d / 7.6000%</t>
  </si>
  <si>
    <t>122,322,495.04 MNX</t>
  </si>
  <si>
    <t>TIIE 28d / 8.64190%</t>
  </si>
  <si>
    <t>151,571,444.53 MNX</t>
  </si>
  <si>
    <t>TIIE 28d / 8.68%</t>
  </si>
  <si>
    <t>237,419,930.40 MNX</t>
  </si>
  <si>
    <t>TIIE 28d / 9.140600%</t>
  </si>
  <si>
    <t>119,168,664.78  MNX</t>
  </si>
  <si>
    <t>128,142,310.02 MNX</t>
  </si>
  <si>
    <t>218,434,203.24 MNX</t>
  </si>
  <si>
    <t>TIIE 28d / 8.76%</t>
  </si>
  <si>
    <t>112,248,723.71 MNX</t>
  </si>
  <si>
    <t>TIIE 28d / 9.384500%</t>
  </si>
  <si>
    <t>180,480,228.03 MNX</t>
  </si>
  <si>
    <t>TIIE 28d / 9.44%</t>
  </si>
  <si>
    <t>SALDO DE LA DEUDA  BRUTA  O NETA DEL SECTOR PÚBLICO PRESUPUESTARIO POR VENCIMIENTO</t>
  </si>
  <si>
    <t>SALDO A</t>
  </si>
  <si>
    <t>VARIACIÓN RESPECTO A  2021</t>
  </si>
  <si>
    <t>DIC  2021</t>
  </si>
  <si>
    <t>DIC  2022</t>
  </si>
  <si>
    <t>% REAL   /1</t>
  </si>
  <si>
    <t xml:space="preserve"> Deuda Neta</t>
  </si>
  <si>
    <t xml:space="preserve">Corto Plazo </t>
  </si>
  <si>
    <t>BANORTE</t>
  </si>
  <si>
    <t>Largo Plazo</t>
  </si>
  <si>
    <r>
      <t xml:space="preserve">SANTANDER  </t>
    </r>
    <r>
      <rPr>
        <vertAlign val="subscript"/>
        <sz val="8"/>
        <color theme="1"/>
        <rFont val="Arial"/>
        <family val="2"/>
      </rPr>
      <t xml:space="preserve">5,000 </t>
    </r>
    <r>
      <rPr>
        <sz val="8"/>
        <color theme="1"/>
        <rFont val="Arial"/>
        <family val="2"/>
      </rPr>
      <t xml:space="preserve"> </t>
    </r>
  </si>
  <si>
    <r>
      <t>BANOBRAS</t>
    </r>
    <r>
      <rPr>
        <vertAlign val="subscript"/>
        <sz val="8"/>
        <color theme="1"/>
        <rFont val="Arial"/>
        <family val="2"/>
      </rPr>
      <t xml:space="preserve"> 3,018</t>
    </r>
    <r>
      <rPr>
        <sz val="8"/>
        <color theme="1"/>
        <rFont val="Arial"/>
        <family val="2"/>
      </rPr>
      <t xml:space="preserve">   </t>
    </r>
  </si>
  <si>
    <r>
      <t>BANOBRAS</t>
    </r>
    <r>
      <rPr>
        <vertAlign val="subscript"/>
        <sz val="8"/>
        <color theme="1"/>
        <rFont val="Arial"/>
        <family val="2"/>
      </rPr>
      <t xml:space="preserve"> 4,972</t>
    </r>
    <r>
      <rPr>
        <sz val="8"/>
        <color theme="1"/>
        <rFont val="Arial"/>
        <family val="2"/>
      </rPr>
      <t xml:space="preserve">  </t>
    </r>
    <r>
      <rPr>
        <b/>
        <sz val="8"/>
        <color theme="1"/>
        <rFont val="Arial"/>
        <family val="2"/>
      </rPr>
      <t xml:space="preserve"> </t>
    </r>
  </si>
  <si>
    <r>
      <t>BANOBRAS</t>
    </r>
    <r>
      <rPr>
        <vertAlign val="subscript"/>
        <sz val="8"/>
        <color theme="1"/>
        <rFont val="Arial"/>
        <family val="2"/>
      </rPr>
      <t xml:space="preserve"> 137</t>
    </r>
    <r>
      <rPr>
        <sz val="8"/>
        <color theme="1"/>
        <rFont val="Arial"/>
        <family val="2"/>
      </rPr>
      <t xml:space="preserve"> </t>
    </r>
  </si>
  <si>
    <r>
      <t xml:space="preserve">SANTANDER  </t>
    </r>
    <r>
      <rPr>
        <vertAlign val="subscript"/>
        <sz val="8"/>
        <color theme="1"/>
        <rFont val="Arial"/>
        <family val="2"/>
      </rPr>
      <t xml:space="preserve">1,000 </t>
    </r>
  </si>
  <si>
    <r>
      <t>BANOBRAS</t>
    </r>
    <r>
      <rPr>
        <vertAlign val="subscript"/>
        <sz val="8"/>
        <color theme="1"/>
        <rFont val="Arial"/>
        <family val="2"/>
      </rPr>
      <t xml:space="preserve"> 363</t>
    </r>
    <r>
      <rPr>
        <sz val="8"/>
        <color theme="1"/>
        <rFont val="Arial"/>
        <family val="2"/>
      </rPr>
      <t xml:space="preserve">   </t>
    </r>
  </si>
  <si>
    <r>
      <t>BANOBRAS</t>
    </r>
    <r>
      <rPr>
        <vertAlign val="subscript"/>
        <sz val="8"/>
        <color theme="1"/>
        <rFont val="Arial"/>
        <family val="2"/>
      </rPr>
      <t xml:space="preserve"> 2,000</t>
    </r>
    <r>
      <rPr>
        <sz val="8"/>
        <color theme="1"/>
        <rFont val="Arial"/>
        <family val="2"/>
      </rPr>
      <t xml:space="preserve">   </t>
    </r>
  </si>
  <si>
    <r>
      <rPr>
        <b/>
        <sz val="8"/>
        <color theme="1"/>
        <rFont val="Arial"/>
        <family val="2"/>
      </rPr>
      <t>1/</t>
    </r>
    <r>
      <rPr>
        <sz val="8"/>
        <color theme="1"/>
        <rFont val="Arial"/>
        <family val="2"/>
      </rPr>
      <t xml:space="preserve"> Deflactado de acuerdo al Indice Nacional de Precios al Consumidor (INPC)</t>
    </r>
  </si>
  <si>
    <t>ENDEUDAMIENTO NETO SECTOR PÚBLICO PRESUPUESTARIO</t>
  </si>
  <si>
    <t xml:space="preserve">R E G I S T R A D O                              </t>
  </si>
  <si>
    <t>VARIACIÓN RESPECTO A 2021:</t>
  </si>
  <si>
    <t>DIC 2021</t>
  </si>
  <si>
    <t>DIC 2022</t>
  </si>
  <si>
    <t>% REAL 1/</t>
  </si>
  <si>
    <t>T o t a l</t>
  </si>
  <si>
    <t>(1+2)</t>
  </si>
  <si>
    <t>1. Sector Gobierno</t>
  </si>
  <si>
    <t>(A-B)</t>
  </si>
  <si>
    <t xml:space="preserve">A. </t>
  </si>
  <si>
    <t>Financiamiento</t>
  </si>
  <si>
    <t>Corto Plazo</t>
  </si>
  <si>
    <t>SCOTIABANK INVERLAT</t>
  </si>
  <si>
    <t>SANTANDER</t>
  </si>
  <si>
    <t>BANOBRAS Más Oaxaca</t>
  </si>
  <si>
    <r>
      <t>BANOBRAS</t>
    </r>
    <r>
      <rPr>
        <vertAlign val="subscript"/>
        <sz val="8"/>
        <color theme="1"/>
        <rFont val="Arial"/>
        <family val="2"/>
      </rPr>
      <t xml:space="preserve"> 137</t>
    </r>
  </si>
  <si>
    <r>
      <t xml:space="preserve">SANTANDER  </t>
    </r>
    <r>
      <rPr>
        <vertAlign val="subscript"/>
        <sz val="8"/>
        <color theme="1"/>
        <rFont val="Arial"/>
        <family val="2"/>
      </rPr>
      <t>1,000</t>
    </r>
  </si>
  <si>
    <r>
      <t>BANOBRAS</t>
    </r>
    <r>
      <rPr>
        <vertAlign val="subscript"/>
        <sz val="8"/>
        <color theme="1"/>
        <rFont val="Arial"/>
        <family val="2"/>
      </rPr>
      <t xml:space="preserve"> 363</t>
    </r>
  </si>
  <si>
    <r>
      <t>BANOBRAS</t>
    </r>
    <r>
      <rPr>
        <vertAlign val="subscript"/>
        <sz val="8"/>
        <color theme="1"/>
        <rFont val="Arial"/>
        <family val="2"/>
      </rPr>
      <t xml:space="preserve"> 2,000</t>
    </r>
  </si>
  <si>
    <t xml:space="preserve">B. </t>
  </si>
  <si>
    <t>Amortizaciôn</t>
  </si>
  <si>
    <r>
      <t>BANOBRAS</t>
    </r>
    <r>
      <rPr>
        <vertAlign val="subscript"/>
        <sz val="8"/>
        <color theme="1"/>
        <rFont val="Arial"/>
        <family val="2"/>
      </rPr>
      <t xml:space="preserve"> 3,018</t>
    </r>
    <r>
      <rPr>
        <sz val="8"/>
        <color theme="1"/>
        <rFont val="Arial"/>
        <family val="2"/>
      </rPr>
      <t xml:space="preserve">    </t>
    </r>
  </si>
  <si>
    <r>
      <t>BANOBRAS</t>
    </r>
    <r>
      <rPr>
        <vertAlign val="subscript"/>
        <sz val="8"/>
        <color theme="1"/>
        <rFont val="Arial"/>
        <family val="2"/>
      </rPr>
      <t xml:space="preserve"> 4,972 </t>
    </r>
    <r>
      <rPr>
        <b/>
        <sz val="8"/>
        <color theme="1"/>
        <rFont val="Arial"/>
        <family val="2"/>
      </rPr>
      <t xml:space="preserve">   </t>
    </r>
  </si>
  <si>
    <r>
      <t>BANOBRAS</t>
    </r>
    <r>
      <rPr>
        <vertAlign val="subscript"/>
        <sz val="8"/>
        <color theme="1"/>
        <rFont val="Arial"/>
        <family val="2"/>
      </rPr>
      <t xml:space="preserve"> 137</t>
    </r>
    <r>
      <rPr>
        <sz val="8"/>
        <color theme="1"/>
        <rFont val="Arial"/>
        <family val="2"/>
      </rPr>
      <t xml:space="preserve">    </t>
    </r>
  </si>
  <si>
    <r>
      <t xml:space="preserve">SANTANDER  </t>
    </r>
    <r>
      <rPr>
        <vertAlign val="subscript"/>
        <sz val="8"/>
        <color theme="1"/>
        <rFont val="Arial"/>
        <family val="2"/>
      </rPr>
      <t xml:space="preserve">1,000 </t>
    </r>
    <r>
      <rPr>
        <sz val="8"/>
        <color theme="1"/>
        <rFont val="Arial"/>
        <family val="2"/>
      </rPr>
      <t xml:space="preserve"> </t>
    </r>
  </si>
  <si>
    <r>
      <t>BANOBRAS</t>
    </r>
    <r>
      <rPr>
        <vertAlign val="subscript"/>
        <sz val="8"/>
        <color theme="1"/>
        <rFont val="Arial"/>
        <family val="2"/>
      </rPr>
      <t xml:space="preserve"> 363</t>
    </r>
    <r>
      <rPr>
        <sz val="8"/>
        <color theme="1"/>
        <rFont val="Arial"/>
        <family val="2"/>
      </rPr>
      <t xml:space="preserve">    </t>
    </r>
  </si>
  <si>
    <t>2. Sector Paraestal No Financiero</t>
  </si>
  <si>
    <t>NR</t>
  </si>
  <si>
    <t>A.</t>
  </si>
  <si>
    <t>B.</t>
  </si>
  <si>
    <t>Amortización</t>
  </si>
  <si>
    <t>1/ Deflactado de acuerdo al Indice Nacional de Precios al Consumidor (INPC)</t>
  </si>
  <si>
    <t>COSTO FINANCIERO DE LA DEUDA DEL SECTOR PÚBLICO PRESUPUESTARIO</t>
  </si>
  <si>
    <t xml:space="preserve">R E G I S T R A D O              </t>
  </si>
  <si>
    <t>VARIACIÓN RESPECTO A  2021 :</t>
  </si>
  <si>
    <t>Importe</t>
  </si>
  <si>
    <t>% Real /1</t>
  </si>
  <si>
    <t>T O T A L</t>
  </si>
  <si>
    <t>Intereses</t>
  </si>
  <si>
    <t>Comisiones</t>
  </si>
  <si>
    <t xml:space="preserve">Gastos  </t>
  </si>
  <si>
    <t>Costos por coberturas</t>
  </si>
  <si>
    <r>
      <rPr>
        <b/>
        <sz val="9"/>
        <color theme="1"/>
        <rFont val="Arial"/>
        <family val="2"/>
      </rPr>
      <t>/1</t>
    </r>
    <r>
      <rPr>
        <sz val="9"/>
        <color theme="1"/>
        <rFont val="Arial"/>
        <family val="2"/>
      </rPr>
      <t xml:space="preserve">  Deflactado con el índice de precios  del consumidor </t>
    </r>
  </si>
  <si>
    <t>SALDO Y COSTO FINANCIERO DE LOS CRÉDITOS BONO CUPÓN CERO</t>
  </si>
  <si>
    <t>MONTO LINEA CRÉDITO</t>
  </si>
  <si>
    <t>MONTO            DISPUESTO</t>
  </si>
  <si>
    <r>
      <t xml:space="preserve">VALOR NOMINAL DEL BONO CUPON CERO </t>
    </r>
    <r>
      <rPr>
        <b/>
        <sz val="9"/>
        <rFont val="Arial"/>
        <family val="2"/>
      </rPr>
      <t>/1</t>
    </r>
  </si>
  <si>
    <t>SALDO NETO             DIC  2022</t>
  </si>
  <si>
    <t>COSTO FINANCIERO          ENE-DIC /2</t>
  </si>
  <si>
    <t>(A)</t>
  </si>
  <si>
    <t>(B)</t>
  </si>
  <si>
    <t>C = ( A -B)</t>
  </si>
  <si>
    <t>Banobras- JUSTICIA PENAL</t>
  </si>
  <si>
    <t xml:space="preserve">Banobras- FONREC IV   </t>
  </si>
  <si>
    <r>
      <t xml:space="preserve">1/ </t>
    </r>
    <r>
      <rPr>
        <sz val="9"/>
        <color theme="1"/>
        <rFont val="Arial"/>
        <family val="2"/>
      </rPr>
      <t>Valor nominal estimado de los bonos cupon cero  al cierre del trimestre que servirán para el pago de capital al vencimiento, reportados por Banobras.</t>
    </r>
  </si>
  <si>
    <r>
      <rPr>
        <b/>
        <sz val="9"/>
        <color theme="1"/>
        <rFont val="Arial"/>
        <family val="2"/>
      </rPr>
      <t xml:space="preserve">2/ </t>
    </r>
    <r>
      <rPr>
        <sz val="9"/>
        <color theme="1"/>
        <rFont val="Arial"/>
        <family val="2"/>
      </rPr>
      <t>El costo financiero incluye el pago de intereses y  honorarios fiduciarios.</t>
    </r>
  </si>
  <si>
    <t>DETALLE  DE LOS MONTOS DISPUESTOS  DEL FINANCIAMIENTO  3,500 MDP (DECRETO 809)</t>
  </si>
  <si>
    <t>BANOBRAS 137  MDP</t>
  </si>
  <si>
    <t>SANTANDER 1,000 MDP</t>
  </si>
  <si>
    <t xml:space="preserve"> BANOBRAS  363 MDP</t>
  </si>
  <si>
    <t>BANOBRAS 2,000 MDP</t>
  </si>
  <si>
    <t>Fecha Disp.</t>
  </si>
  <si>
    <t>núm. disp.</t>
  </si>
  <si>
    <t>Monto dispuesto</t>
  </si>
  <si>
    <t>1a</t>
  </si>
  <si>
    <t>2a</t>
  </si>
  <si>
    <t>3a</t>
  </si>
  <si>
    <t>4a</t>
  </si>
  <si>
    <t>subtotal</t>
  </si>
  <si>
    <t>5a</t>
  </si>
  <si>
    <t>6a</t>
  </si>
  <si>
    <t>7a</t>
  </si>
  <si>
    <t>8a</t>
  </si>
  <si>
    <t>9a</t>
  </si>
  <si>
    <t>10a</t>
  </si>
  <si>
    <t>11a</t>
  </si>
  <si>
    <t>12a</t>
  </si>
  <si>
    <t>13a</t>
  </si>
  <si>
    <t>14a</t>
  </si>
  <si>
    <t>15a</t>
  </si>
  <si>
    <t>CRÉDITOS EN PERIODO DE DISPOSICIÓN</t>
  </si>
  <si>
    <t>SERVICIO DE LA DEUDA PÚBLICA Y OBLIGACIONES DE PAGO                                                                                                                              POR FUENTE DE FINANCIAMIENTO</t>
  </si>
  <si>
    <t>ENERO A DICIEMBRE 2022</t>
  </si>
  <si>
    <t>3er trimetres</t>
  </si>
  <si>
    <t>R   E   C   U   R   S   O  S</t>
  </si>
  <si>
    <t>TOTALES</t>
  </si>
  <si>
    <t>FAFEF</t>
  </si>
  <si>
    <t>FINANCIAMIENTOS INTERNOS</t>
  </si>
  <si>
    <t>ASIGNACIÓN PARA FUNCIO-NAMIENTO</t>
  </si>
  <si>
    <t>INGRESOS DE GESTIÓN</t>
  </si>
  <si>
    <t>ING.                         EXCEDENTES</t>
  </si>
  <si>
    <t>ING. GESTION</t>
  </si>
  <si>
    <t>FEIEF</t>
  </si>
  <si>
    <t>T o t  a  l  ( A + B )</t>
  </si>
  <si>
    <t>A. Deuda Pública Estatal</t>
  </si>
  <si>
    <t>Banorte</t>
  </si>
  <si>
    <t xml:space="preserve">B. Obligaciones de Pago  </t>
  </si>
  <si>
    <t>Banobras  (FONREC IV y JUSTICIA PENAL)</t>
  </si>
  <si>
    <t>EVOLUCIÓN  DE LA DEUDA PÚBLICA MUNICIPAL</t>
  </si>
  <si>
    <t>DEUDOR</t>
  </si>
  <si>
    <t>ACREEDOR</t>
  </si>
  <si>
    <t>SALDO A      DICIEMBRE                 2021</t>
  </si>
  <si>
    <t>ENDEUDAMIENTO</t>
  </si>
  <si>
    <t>SALDO A               DIC                   2022</t>
  </si>
  <si>
    <t>DISPOSICIÓN</t>
  </si>
  <si>
    <t>AMORTIZACIÓN</t>
  </si>
  <si>
    <t>(C)</t>
  </si>
  <si>
    <t>(A+B-C)</t>
  </si>
  <si>
    <t>Deuda Pública  a Largo Plazo</t>
  </si>
  <si>
    <t>Santa Inés Yatzeche</t>
  </si>
  <si>
    <t>San Juan Lalana</t>
  </si>
  <si>
    <t>San Pablo Coatlán</t>
  </si>
  <si>
    <t>San Carlos Yautepec</t>
  </si>
  <si>
    <t>Mazatlán Villa de Flores</t>
  </si>
  <si>
    <t>San Agustín Chayuco</t>
  </si>
  <si>
    <t>Pluma Hidalgo</t>
  </si>
  <si>
    <t>San Pedro Tapanatepec</t>
  </si>
  <si>
    <t>Santa Gertrudis</t>
  </si>
  <si>
    <t>Santa María Teopoxco</t>
  </si>
  <si>
    <t>INFORMACIÓN PRESUPUESTARIA</t>
  </si>
  <si>
    <t>INVERSIÓN PÚBLICA POR FUENTE DE FINANCIAMIENTO</t>
  </si>
  <si>
    <t>DEL 1 DE ENERO AL 31 DE DICIEMBRE  DE 2022</t>
  </si>
  <si>
    <t xml:space="preserve"> ( Pesos )</t>
  </si>
  <si>
    <t>Recursos Estatales</t>
  </si>
  <si>
    <t>Aportaciones Municipales para Mezcla de Recursos</t>
  </si>
  <si>
    <t>Asignación para Funcionamiento</t>
  </si>
  <si>
    <t>Asignación para Inversión</t>
  </si>
  <si>
    <t>Banca Comercial</t>
  </si>
  <si>
    <t>Banca de Desarrollo</t>
  </si>
  <si>
    <t>Convenios e Incentivos Derivados de la Colaboración Fiscal para el Estado</t>
  </si>
  <si>
    <t>Donativos</t>
  </si>
  <si>
    <t>Impuesto para el Desarrollo Social</t>
  </si>
  <si>
    <t>Participaciones Federales Para el Estado</t>
  </si>
  <si>
    <t>Aportaciones (Ramo 33)</t>
  </si>
  <si>
    <t>Fondo de Aportaciones para los Servicios de Salud (FASSA)</t>
  </si>
  <si>
    <t>Fondo de  Infraestructura Social para las Entidades (FISE)</t>
  </si>
  <si>
    <t>Fondo de Aportaciones Múltiples para la Asistencia Social (FAM-FAAS)</t>
  </si>
  <si>
    <t>Fondo de Aportaciones para la  Infraestructura Educativa Básica (FAIEB)</t>
  </si>
  <si>
    <t>Fondo de Aportaciones para la  Infraestructura Educativa Superior (FAIES)</t>
  </si>
  <si>
    <t>Fondo de Aportaciones para la Seguridad Pública (FASP)</t>
  </si>
  <si>
    <t>Fondo de Aportaciones para el Fortalecimiento de las Entidades Federativas (FAFEF)</t>
  </si>
  <si>
    <t>Gasto Federal Reasignado al Estado</t>
  </si>
  <si>
    <t>Gobernación (Ramo 4)</t>
  </si>
  <si>
    <t xml:space="preserve">Economía (Ramo 10) </t>
  </si>
  <si>
    <t>Educación (Ramo 11) Convenios</t>
  </si>
  <si>
    <t>Educación (Ramo 11) Subsidios</t>
  </si>
  <si>
    <t xml:space="preserve">Salud (Ramo 12) </t>
  </si>
  <si>
    <t>Medio Ambiente y Recursos Naturales (Ramo 16)</t>
  </si>
  <si>
    <t>Previsiones Salariales y Económicas (Ramo 23) Convenios de Libre Disposición</t>
  </si>
  <si>
    <t>Previsiones Salariales y Económicas (Ramo 23) Convenios</t>
  </si>
  <si>
    <t>Previsiones Salariales y Económicas (Ramo 23) Subsidios</t>
  </si>
  <si>
    <t>Cultura (Ramo 48)</t>
  </si>
  <si>
    <t>Otros Convenios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</si>
</sst>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_-* #,##0.0000_-;\-* #,##0.0000_-;_-* &quot;-&quot;??_-;_-@_-"/>
    <numFmt numFmtId="166" formatCode="#,##0.00000"/>
    <numFmt numFmtId="167" formatCode="_-* #,##0.000000000_-;\-* #,##0.000000000_-;_-* &quot;-&quot;??_-;_-@_-"/>
    <numFmt numFmtId="168" formatCode="_-* #,##0.000000_-;\-* #,##0.000000_-;_-* &quot;-&quot;??_-;_-@_-"/>
    <numFmt numFmtId="169" formatCode="#,##0.000"/>
    <numFmt numFmtId="170" formatCode="#,##0.0"/>
    <numFmt numFmtId="171" formatCode="0.0000"/>
    <numFmt numFmtId="172" formatCode="_-* #,##0_-;\-* #,##0_-;_-* &quot;-&quot;??_-;_-@_-"/>
    <numFmt numFmtId="173" formatCode="#,##0.00_ ;\-#,##0.00\ "/>
    <numFmt numFmtId="174" formatCode="#,##0_ ;\-#,##0\ "/>
    <numFmt numFmtId="175" formatCode="hh&quot;:&quot;mm&quot;:&quot;ss\ AM/PM"/>
    <numFmt numFmtId="176" formatCode="#,##0.00_);\-#,##0.00"/>
    <numFmt numFmtId="177" formatCode="&quot;$&quot;#,##0.00"/>
    <numFmt numFmtId="178" formatCode="General_)"/>
    <numFmt numFmtId="179" formatCode="dd\/mm\/yyyy"/>
    <numFmt numFmtId="180" formatCode="_-* #,##0.00_-;\-* #,##0.00_-;_-* &quot;-&quot;??_-;_-@"/>
    <numFmt numFmtId="181" formatCode="d\-mmm\-yy"/>
    <numFmt numFmtId="182" formatCode="0.000000%"/>
    <numFmt numFmtId="183" formatCode="0.0"/>
    <numFmt numFmtId="184" formatCode="[$-80A]d&quot; de &quot;mmmm&quot; de &quot;yyyy;@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5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7"/>
      <name val="Times New Roman"/>
      <family val="1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8"/>
      <name val="Arial"/>
      <family val="2"/>
    </font>
    <font>
      <b/>
      <sz val="5"/>
      <name val="Arial"/>
      <family val="2"/>
    </font>
    <font>
      <b/>
      <sz val="8"/>
      <color theme="0"/>
      <name val="Arial"/>
      <family val="2"/>
    </font>
    <font>
      <u/>
      <sz val="8"/>
      <name val="Arial"/>
      <family val="2"/>
    </font>
    <font>
      <i/>
      <sz val="5"/>
      <name val="Times New Roman"/>
      <family val="1"/>
    </font>
    <font>
      <sz val="5"/>
      <name val="Times New Roman"/>
      <family val="1"/>
    </font>
    <font>
      <sz val="7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sz val="9"/>
      <color theme="1"/>
      <name val="Calibri"/>
      <family val="2"/>
      <scheme val="minor"/>
    </font>
    <font>
      <u/>
      <sz val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u/>
      <sz val="7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Cambria"/>
      <family val="1"/>
    </font>
    <font>
      <sz val="10"/>
      <color theme="1"/>
      <name val="Times New Roman"/>
      <family val="1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MS Sans Serif"/>
    </font>
    <font>
      <sz val="10"/>
      <color indexed="8"/>
      <name val="MS Sans Serif"/>
      <family val="2"/>
    </font>
    <font>
      <b/>
      <sz val="8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7"/>
      <color theme="1"/>
      <name val="Arial"/>
      <family val="2"/>
    </font>
    <font>
      <b/>
      <u/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u/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Narrow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6.7"/>
      <color indexed="8"/>
      <name val="Arial Narrow"/>
      <family val="2"/>
    </font>
    <font>
      <b/>
      <sz val="7.9"/>
      <color indexed="8"/>
      <name val="Arial Narrow"/>
      <family val="2"/>
    </font>
    <font>
      <sz val="6"/>
      <color indexed="8"/>
      <name val="Arial Narrow"/>
      <family val="2"/>
    </font>
    <font>
      <b/>
      <sz val="6"/>
      <color indexed="8"/>
      <name val="Arial Narrow"/>
      <family val="2"/>
    </font>
    <font>
      <sz val="9.1"/>
      <color indexed="8"/>
      <name val="Arial Narrow"/>
      <family val="2"/>
    </font>
    <font>
      <sz val="6.7"/>
      <color indexed="8"/>
      <name val="Arial Narrow"/>
      <family val="2"/>
    </font>
    <font>
      <b/>
      <sz val="19.899999999999999"/>
      <color indexed="22"/>
      <name val="Univia Pro Ultra Light"/>
    </font>
    <font>
      <sz val="12"/>
      <color indexed="8"/>
      <name val="Times New Roman"/>
    </font>
    <font>
      <b/>
      <sz val="12"/>
      <color indexed="8"/>
      <name val="Times New Roman"/>
    </font>
    <font>
      <b/>
      <sz val="10.050000000000001"/>
      <color indexed="8"/>
      <name val="Calibri"/>
    </font>
    <font>
      <b/>
      <sz val="6.7"/>
      <color indexed="8"/>
      <name val="Arial Narrow"/>
    </font>
    <font>
      <sz val="7.9"/>
      <color indexed="8"/>
      <name val="Arial Narrow"/>
    </font>
    <font>
      <sz val="6"/>
      <color indexed="8"/>
      <name val="Arial Narrow"/>
    </font>
    <font>
      <b/>
      <sz val="6"/>
      <color indexed="8"/>
      <name val="Arial Narrow"/>
    </font>
    <font>
      <sz val="9.1"/>
      <color indexed="8"/>
      <name val="Arial Narrow"/>
    </font>
    <font>
      <b/>
      <sz val="7.9"/>
      <color indexed="8"/>
      <name val="Arial Narrow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6"/>
      <color theme="1"/>
      <name val="Monserat medium"/>
    </font>
    <font>
      <b/>
      <sz val="5"/>
      <color theme="1"/>
      <name val="Monserat medium"/>
    </font>
    <font>
      <sz val="10"/>
      <color rgb="FF000000"/>
      <name val="Monserat medium"/>
    </font>
    <font>
      <sz val="10"/>
      <name val="Monserat medium"/>
    </font>
    <font>
      <sz val="11"/>
      <color theme="1"/>
      <name val="Monserat medium"/>
    </font>
    <font>
      <sz val="6"/>
      <color rgb="FF000000"/>
      <name val="Monserat medium"/>
    </font>
    <font>
      <b/>
      <sz val="6"/>
      <color rgb="FF000000"/>
      <name val="Monserat medium"/>
    </font>
    <font>
      <sz val="6"/>
      <color theme="1"/>
      <name val="Monserat medium"/>
    </font>
    <font>
      <b/>
      <i/>
      <sz val="5"/>
      <color rgb="FF000000"/>
      <name val="Monserat medium"/>
    </font>
    <font>
      <sz val="5"/>
      <color rgb="FF000000"/>
      <name val="Monserat medium"/>
    </font>
    <font>
      <sz val="8"/>
      <color rgb="FF000000"/>
      <name val="Monserat medium"/>
    </font>
    <font>
      <sz val="11"/>
      <name val="Monserat medium"/>
    </font>
    <font>
      <b/>
      <sz val="8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6"/>
      <name val="Monserrat"/>
    </font>
    <font>
      <sz val="11"/>
      <color theme="1"/>
      <name val="Univia Pro Book"/>
      <family val="3"/>
    </font>
    <font>
      <b/>
      <sz val="16"/>
      <name val="Monserrat"/>
    </font>
    <font>
      <sz val="11"/>
      <color rgb="FF000000"/>
      <name val="Univia Pro Book"/>
      <family val="3"/>
    </font>
    <font>
      <b/>
      <sz val="14"/>
      <color rgb="FF000000"/>
      <name val="Univia Pro Book"/>
      <family val="3"/>
    </font>
    <font>
      <sz val="14"/>
      <color theme="1"/>
      <name val="Univia Pro Book"/>
      <family val="3"/>
    </font>
    <font>
      <sz val="14"/>
      <color rgb="FF000000"/>
      <name val="Univia Pro Book"/>
      <family val="3"/>
    </font>
    <font>
      <b/>
      <sz val="14"/>
      <color theme="1"/>
      <name val="Univia Pro Book"/>
      <family val="3"/>
    </font>
    <font>
      <b/>
      <sz val="14"/>
      <name val="Univia Pro Book"/>
      <family val="3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color indexed="8"/>
      <name val="Calibri"/>
    </font>
    <font>
      <sz val="11"/>
      <color indexed="8"/>
      <name val="Calibri"/>
    </font>
    <font>
      <b/>
      <sz val="6"/>
      <color indexed="8"/>
      <name val="Times New Roman"/>
    </font>
    <font>
      <sz val="6.7"/>
      <color indexed="8"/>
      <name val="Arial Narrow"/>
    </font>
    <font>
      <b/>
      <sz val="9.1"/>
      <color indexed="8"/>
      <name val="Arial Narrow"/>
    </font>
    <font>
      <sz val="11"/>
      <color theme="1"/>
      <name val="Montserrat"/>
    </font>
    <font>
      <b/>
      <sz val="11"/>
      <color theme="0" tint="-0.34998626667073579"/>
      <name val="Montserrat"/>
    </font>
    <font>
      <b/>
      <sz val="11"/>
      <color theme="1"/>
      <name val="Montserrat"/>
    </font>
    <font>
      <b/>
      <sz val="10"/>
      <color theme="1"/>
      <name val="Montserrat"/>
    </font>
    <font>
      <b/>
      <sz val="6"/>
      <color theme="1"/>
      <name val="Montserrat"/>
    </font>
    <font>
      <sz val="12"/>
      <color theme="1"/>
      <name val="Montserrat"/>
    </font>
    <font>
      <b/>
      <sz val="7"/>
      <color theme="1"/>
      <name val="Montserrat"/>
    </font>
    <font>
      <sz val="6"/>
      <color theme="1"/>
      <name val="Montserrat"/>
    </font>
    <font>
      <b/>
      <sz val="6"/>
      <color indexed="8"/>
      <name val="Montserrat"/>
    </font>
    <font>
      <sz val="7"/>
      <color theme="1"/>
      <name val="Montserrat"/>
    </font>
    <font>
      <b/>
      <sz val="4.9000000000000004"/>
      <color indexed="8"/>
      <name val="Montserrat"/>
    </font>
    <font>
      <sz val="6"/>
      <color indexed="8"/>
      <name val="Montserrat"/>
    </font>
    <font>
      <b/>
      <sz val="6.7"/>
      <color indexed="8"/>
      <name val="Montserrat"/>
    </font>
    <font>
      <sz val="7.9"/>
      <color indexed="8"/>
      <name val="Montserrat"/>
    </font>
    <font>
      <b/>
      <sz val="6.85"/>
      <color indexed="8"/>
      <name val="Montserrat"/>
    </font>
    <font>
      <b/>
      <sz val="8"/>
      <color theme="1"/>
      <name val="Montserrat"/>
    </font>
    <font>
      <sz val="10"/>
      <color theme="1"/>
      <name val="Montserrat"/>
    </font>
    <font>
      <b/>
      <sz val="6"/>
      <color theme="1"/>
      <name val="Arial"/>
      <family val="2"/>
    </font>
    <font>
      <b/>
      <vertAlign val="superscript"/>
      <sz val="6"/>
      <color theme="1"/>
      <name val="Montserrat"/>
    </font>
    <font>
      <sz val="10"/>
      <color indexed="8"/>
      <name val="Arial"/>
      <family val="2"/>
    </font>
    <font>
      <b/>
      <sz val="6"/>
      <color indexed="8"/>
      <name val="Arial"/>
      <family val="2"/>
    </font>
    <font>
      <b/>
      <sz val="10"/>
      <color indexed="8"/>
      <name val="Arial"/>
      <family val="2"/>
    </font>
    <font>
      <sz val="6"/>
      <color indexed="8"/>
      <name val="Arial"/>
      <family val="2"/>
    </font>
    <font>
      <sz val="5"/>
      <color indexed="8"/>
      <name val="Arial"/>
      <family val="2"/>
    </font>
    <font>
      <sz val="12"/>
      <color indexed="8"/>
      <name val="Arial"/>
      <family val="2"/>
    </font>
    <font>
      <u/>
      <sz val="10"/>
      <color theme="10"/>
      <name val="MS Sans Serif"/>
    </font>
    <font>
      <u/>
      <sz val="6"/>
      <color theme="10"/>
      <name val="Arial"/>
      <family val="2"/>
    </font>
    <font>
      <sz val="8"/>
      <color rgb="FF0000FF"/>
      <name val="Arial"/>
      <family val="2"/>
    </font>
    <font>
      <sz val="8"/>
      <color indexed="8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vertAlign val="subscript"/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b/>
      <u/>
      <sz val="9"/>
      <color theme="1"/>
      <name val="Arial"/>
      <family val="2"/>
    </font>
    <font>
      <vertAlign val="subscript"/>
      <sz val="8"/>
      <color theme="1"/>
      <name val="Arial"/>
      <family val="2"/>
    </font>
    <font>
      <b/>
      <u/>
      <sz val="9"/>
      <name val="Arial"/>
      <family val="2"/>
    </font>
    <font>
      <u val="singleAccounting"/>
      <sz val="10"/>
      <name val="Arial"/>
      <family val="2"/>
    </font>
    <font>
      <b/>
      <sz val="15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BF11B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n">
        <color theme="1"/>
      </right>
      <top style="hair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/>
      <right/>
      <top/>
      <bottom style="hair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rgb="FF7030A0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0" fontId="39" fillId="0" borderId="0"/>
    <xf numFmtId="0" fontId="40" fillId="0" borderId="0"/>
    <xf numFmtId="0" fontId="1" fillId="0" borderId="0"/>
    <xf numFmtId="0" fontId="3" fillId="0" borderId="0"/>
    <xf numFmtId="178" fontId="3" fillId="0" borderId="0"/>
    <xf numFmtId="0" fontId="93" fillId="0" borderId="0"/>
    <xf numFmtId="0" fontId="109" fillId="0" borderId="0"/>
    <xf numFmtId="0" fontId="156" fillId="0" borderId="0" applyNumberFormat="0" applyFill="0" applyBorder="0" applyAlignment="0" applyProtection="0"/>
    <xf numFmtId="0" fontId="109" fillId="0" borderId="0"/>
    <xf numFmtId="39" fontId="166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</cellStyleXfs>
  <cellXfs count="1977">
    <xf numFmtId="0" fontId="0" fillId="0" borderId="0" xfId="0"/>
    <xf numFmtId="0" fontId="3" fillId="0" borderId="0" xfId="3"/>
    <xf numFmtId="0" fontId="4" fillId="0" borderId="0" xfId="3" applyFont="1"/>
    <xf numFmtId="0" fontId="3" fillId="0" borderId="0" xfId="3" applyFont="1"/>
    <xf numFmtId="0" fontId="3" fillId="0" borderId="0" xfId="3" applyFont="1" applyAlignment="1"/>
    <xf numFmtId="0" fontId="4" fillId="0" borderId="0" xfId="3" applyFont="1" applyFill="1" applyAlignment="1"/>
    <xf numFmtId="0" fontId="4" fillId="0" borderId="0" xfId="3" applyFont="1" applyFill="1"/>
    <xf numFmtId="0" fontId="6" fillId="0" borderId="0" xfId="3" applyFont="1"/>
    <xf numFmtId="3" fontId="8" fillId="0" borderId="0" xfId="3" applyNumberFormat="1" applyFont="1" applyAlignment="1"/>
    <xf numFmtId="0" fontId="8" fillId="0" borderId="1" xfId="3" applyFont="1" applyBorder="1" applyAlignment="1"/>
    <xf numFmtId="43" fontId="8" fillId="0" borderId="1" xfId="3" applyNumberFormat="1" applyFont="1" applyFill="1" applyBorder="1" applyAlignment="1"/>
    <xf numFmtId="43" fontId="9" fillId="0" borderId="1" xfId="3" applyNumberFormat="1" applyFont="1" applyBorder="1" applyAlignment="1"/>
    <xf numFmtId="0" fontId="10" fillId="0" borderId="9" xfId="3" applyFont="1" applyBorder="1" applyAlignment="1">
      <alignment horizontal="center"/>
    </xf>
    <xf numFmtId="0" fontId="11" fillId="0" borderId="0" xfId="3" applyFont="1" applyFill="1" applyAlignment="1"/>
    <xf numFmtId="0" fontId="10" fillId="0" borderId="3" xfId="3" applyFont="1" applyBorder="1" applyAlignment="1">
      <alignment horizontal="center" vertical="center"/>
    </xf>
    <xf numFmtId="0" fontId="10" fillId="0" borderId="11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43" fontId="4" fillId="0" borderId="0" xfId="3" applyNumberFormat="1" applyFont="1" applyFill="1" applyAlignment="1"/>
    <xf numFmtId="0" fontId="12" fillId="0" borderId="12" xfId="3" applyFont="1" applyBorder="1"/>
    <xf numFmtId="3" fontId="12" fillId="0" borderId="13" xfId="3" applyNumberFormat="1" applyFont="1" applyFill="1" applyBorder="1" applyAlignment="1">
      <alignment horizontal="right"/>
    </xf>
    <xf numFmtId="3" fontId="12" fillId="0" borderId="13" xfId="3" applyNumberFormat="1" applyFont="1" applyBorder="1" applyAlignment="1">
      <alignment horizontal="right"/>
    </xf>
    <xf numFmtId="2" fontId="10" fillId="0" borderId="13" xfId="3" applyNumberFormat="1" applyFont="1" applyBorder="1" applyAlignment="1">
      <alignment horizontal="right"/>
    </xf>
    <xf numFmtId="2" fontId="10" fillId="0" borderId="8" xfId="3" applyNumberFormat="1" applyFont="1" applyBorder="1" applyAlignment="1">
      <alignment horizontal="right"/>
    </xf>
    <xf numFmtId="43" fontId="3" fillId="0" borderId="0" xfId="4" applyFont="1" applyAlignment="1"/>
    <xf numFmtId="43" fontId="4" fillId="0" borderId="0" xfId="4" applyFont="1" applyFill="1" applyAlignment="1"/>
    <xf numFmtId="43" fontId="0" fillId="0" borderId="0" xfId="4" applyFont="1"/>
    <xf numFmtId="0" fontId="6" fillId="0" borderId="8" xfId="3" applyFont="1" applyBorder="1"/>
    <xf numFmtId="3" fontId="6" fillId="0" borderId="14" xfId="3" applyNumberFormat="1" applyFont="1" applyFill="1" applyBorder="1" applyAlignment="1">
      <alignment horizontal="right"/>
    </xf>
    <xf numFmtId="3" fontId="13" fillId="0" borderId="14" xfId="3" applyNumberFormat="1" applyFont="1" applyBorder="1" applyAlignment="1">
      <alignment horizontal="right"/>
    </xf>
    <xf numFmtId="2" fontId="13" fillId="0" borderId="14" xfId="3" applyNumberFormat="1" applyFont="1" applyBorder="1" applyAlignment="1">
      <alignment horizontal="right"/>
    </xf>
    <xf numFmtId="0" fontId="12" fillId="0" borderId="8" xfId="3" applyFont="1" applyBorder="1"/>
    <xf numFmtId="3" fontId="12" fillId="0" borderId="14" xfId="3" applyNumberFormat="1" applyFont="1" applyFill="1" applyBorder="1" applyAlignment="1">
      <alignment horizontal="right"/>
    </xf>
    <xf numFmtId="3" fontId="12" fillId="0" borderId="14" xfId="3" applyNumberFormat="1" applyFont="1" applyBorder="1" applyAlignment="1">
      <alignment horizontal="right"/>
    </xf>
    <xf numFmtId="2" fontId="10" fillId="0" borderId="14" xfId="3" applyNumberFormat="1" applyFont="1" applyBorder="1" applyAlignment="1">
      <alignment horizontal="right"/>
    </xf>
    <xf numFmtId="0" fontId="14" fillId="0" borderId="0" xfId="3" applyFont="1" applyFill="1" applyAlignment="1"/>
    <xf numFmtId="0" fontId="4" fillId="0" borderId="8" xfId="3" applyFont="1" applyBorder="1"/>
    <xf numFmtId="3" fontId="4" fillId="0" borderId="14" xfId="3" applyNumberFormat="1" applyFont="1" applyFill="1" applyBorder="1" applyAlignment="1">
      <alignment horizontal="right"/>
    </xf>
    <xf numFmtId="3" fontId="4" fillId="0" borderId="14" xfId="4" applyNumberFormat="1" applyFont="1" applyFill="1" applyBorder="1" applyAlignment="1">
      <alignment horizontal="right"/>
    </xf>
    <xf numFmtId="3" fontId="4" fillId="0" borderId="14" xfId="3" applyNumberFormat="1" applyFont="1" applyBorder="1" applyAlignment="1">
      <alignment horizontal="right"/>
    </xf>
    <xf numFmtId="2" fontId="4" fillId="0" borderId="14" xfId="3" applyNumberFormat="1" applyFont="1" applyBorder="1" applyAlignment="1">
      <alignment horizontal="right"/>
    </xf>
    <xf numFmtId="2" fontId="4" fillId="0" borderId="8" xfId="3" applyNumberFormat="1" applyFont="1" applyBorder="1" applyAlignment="1">
      <alignment horizontal="right"/>
    </xf>
    <xf numFmtId="3" fontId="3" fillId="0" borderId="0" xfId="3" applyNumberFormat="1" applyFont="1" applyAlignment="1"/>
    <xf numFmtId="0" fontId="0" fillId="0" borderId="0" xfId="0" applyAlignment="1">
      <alignment vertical="center" wrapText="1"/>
    </xf>
    <xf numFmtId="164" fontId="4" fillId="0" borderId="0" xfId="3" applyNumberFormat="1" applyFont="1" applyFill="1" applyAlignment="1"/>
    <xf numFmtId="0" fontId="4" fillId="0" borderId="8" xfId="3" applyFont="1" applyBorder="1" applyAlignment="1">
      <alignment horizontal="right"/>
    </xf>
    <xf numFmtId="4" fontId="4" fillId="0" borderId="14" xfId="3" applyNumberFormat="1" applyFont="1" applyFill="1" applyBorder="1" applyAlignment="1">
      <alignment horizontal="right"/>
    </xf>
    <xf numFmtId="0" fontId="12" fillId="0" borderId="8" xfId="3" applyFont="1" applyFill="1" applyBorder="1" applyAlignment="1">
      <alignment horizontal="left" vertical="top" wrapText="1"/>
    </xf>
    <xf numFmtId="165" fontId="10" fillId="0" borderId="0" xfId="4" applyNumberFormat="1" applyFont="1" applyFill="1" applyAlignment="1"/>
    <xf numFmtId="0" fontId="15" fillId="0" borderId="8" xfId="3" applyFont="1" applyBorder="1" applyAlignment="1">
      <alignment wrapText="1"/>
    </xf>
    <xf numFmtId="3" fontId="15" fillId="0" borderId="14" xfId="3" applyNumberFormat="1" applyFont="1" applyFill="1" applyBorder="1" applyAlignment="1">
      <alignment horizontal="right"/>
    </xf>
    <xf numFmtId="3" fontId="15" fillId="0" borderId="14" xfId="3" applyNumberFormat="1" applyFont="1" applyBorder="1" applyAlignment="1">
      <alignment horizontal="right"/>
    </xf>
    <xf numFmtId="0" fontId="13" fillId="0" borderId="14" xfId="3" applyFont="1" applyBorder="1" applyAlignment="1">
      <alignment horizontal="right"/>
    </xf>
    <xf numFmtId="3" fontId="6" fillId="0" borderId="14" xfId="4" applyNumberFormat="1" applyFont="1" applyFill="1" applyBorder="1" applyAlignment="1">
      <alignment horizontal="right"/>
    </xf>
    <xf numFmtId="3" fontId="6" fillId="0" borderId="14" xfId="3" applyNumberFormat="1" applyFont="1" applyBorder="1" applyAlignment="1">
      <alignment horizontal="right"/>
    </xf>
    <xf numFmtId="2" fontId="6" fillId="0" borderId="14" xfId="3" applyNumberFormat="1" applyFont="1" applyBorder="1" applyAlignment="1">
      <alignment horizontal="right"/>
    </xf>
    <xf numFmtId="0" fontId="4" fillId="0" borderId="8" xfId="3" applyFont="1" applyBorder="1" applyAlignment="1">
      <alignment wrapText="1"/>
    </xf>
    <xf numFmtId="43" fontId="3" fillId="0" borderId="0" xfId="3" applyNumberFormat="1" applyFont="1" applyAlignment="1"/>
    <xf numFmtId="0" fontId="6" fillId="0" borderId="0" xfId="3" applyFont="1" applyFill="1"/>
    <xf numFmtId="0" fontId="3" fillId="0" borderId="0" xfId="3" applyFont="1" applyFill="1" applyAlignment="1"/>
    <xf numFmtId="0" fontId="3" fillId="0" borderId="0" xfId="3" applyFont="1" applyFill="1"/>
    <xf numFmtId="0" fontId="16" fillId="0" borderId="8" xfId="3" applyFont="1" applyBorder="1"/>
    <xf numFmtId="3" fontId="17" fillId="0" borderId="14" xfId="3" applyNumberFormat="1" applyFont="1" applyFill="1" applyBorder="1" applyAlignment="1">
      <alignment horizontal="right"/>
    </xf>
    <xf numFmtId="3" fontId="17" fillId="0" borderId="14" xfId="4" applyNumberFormat="1" applyFont="1" applyFill="1" applyBorder="1" applyAlignment="1">
      <alignment horizontal="right"/>
    </xf>
    <xf numFmtId="3" fontId="4" fillId="0" borderId="14" xfId="3" applyNumberFormat="1" applyFont="1" applyBorder="1" applyAlignment="1">
      <alignment wrapText="1"/>
    </xf>
    <xf numFmtId="0" fontId="15" fillId="0" borderId="8" xfId="3" applyFont="1" applyBorder="1" applyAlignment="1">
      <alignment horizontal="left" vertical="top" wrapText="1"/>
    </xf>
    <xf numFmtId="0" fontId="12" fillId="0" borderId="8" xfId="3" applyFont="1" applyBorder="1" applyAlignment="1">
      <alignment wrapText="1"/>
    </xf>
    <xf numFmtId="3" fontId="12" fillId="0" borderId="14" xfId="4" applyNumberFormat="1" applyFont="1" applyFill="1" applyBorder="1" applyAlignment="1">
      <alignment horizontal="right"/>
    </xf>
    <xf numFmtId="0" fontId="12" fillId="0" borderId="8" xfId="3" applyFont="1" applyBorder="1" applyAlignment="1">
      <alignment horizontal="left" vertical="top" wrapText="1"/>
    </xf>
    <xf numFmtId="2" fontId="10" fillId="0" borderId="14" xfId="3" applyNumberFormat="1" applyFont="1" applyFill="1" applyBorder="1" applyAlignment="1">
      <alignment horizontal="right"/>
    </xf>
    <xf numFmtId="2" fontId="10" fillId="0" borderId="8" xfId="3" applyNumberFormat="1" applyFont="1" applyFill="1" applyBorder="1" applyAlignment="1">
      <alignment horizontal="right"/>
    </xf>
    <xf numFmtId="43" fontId="3" fillId="0" borderId="0" xfId="4" applyFont="1" applyFill="1" applyAlignment="1"/>
    <xf numFmtId="43" fontId="10" fillId="0" borderId="14" xfId="4" applyFont="1" applyBorder="1" applyAlignment="1">
      <alignment horizontal="right"/>
    </xf>
    <xf numFmtId="0" fontId="12" fillId="0" borderId="10" xfId="3" applyFont="1" applyBorder="1" applyAlignment="1">
      <alignment wrapText="1"/>
    </xf>
    <xf numFmtId="3" fontId="12" fillId="0" borderId="15" xfId="3" applyNumberFormat="1" applyFont="1" applyFill="1" applyBorder="1" applyAlignment="1">
      <alignment horizontal="right"/>
    </xf>
    <xf numFmtId="3" fontId="12" fillId="0" borderId="10" xfId="3" applyNumberFormat="1" applyFont="1" applyFill="1" applyBorder="1" applyAlignment="1">
      <alignment horizontal="right"/>
    </xf>
    <xf numFmtId="4" fontId="12" fillId="0" borderId="15" xfId="3" applyNumberFormat="1" applyFont="1" applyFill="1" applyBorder="1" applyAlignment="1">
      <alignment horizontal="right"/>
    </xf>
    <xf numFmtId="3" fontId="12" fillId="0" borderId="10" xfId="3" applyNumberFormat="1" applyFont="1" applyBorder="1" applyAlignment="1">
      <alignment horizontal="right"/>
    </xf>
    <xf numFmtId="2" fontId="4" fillId="0" borderId="15" xfId="3" applyNumberFormat="1" applyFont="1" applyBorder="1" applyAlignment="1">
      <alignment horizontal="right"/>
    </xf>
    <xf numFmtId="2" fontId="4" fillId="0" borderId="10" xfId="3" applyNumberFormat="1" applyFont="1" applyBorder="1" applyAlignment="1">
      <alignment horizontal="right"/>
    </xf>
    <xf numFmtId="43" fontId="18" fillId="0" borderId="0" xfId="4" applyFont="1"/>
    <xf numFmtId="0" fontId="9" fillId="0" borderId="0" xfId="3" applyFont="1"/>
    <xf numFmtId="4" fontId="4" fillId="0" borderId="0" xfId="3" applyNumberFormat="1" applyFont="1"/>
    <xf numFmtId="43" fontId="4" fillId="0" borderId="0" xfId="4" applyFont="1"/>
    <xf numFmtId="43" fontId="3" fillId="0" borderId="0" xfId="3" applyNumberFormat="1"/>
    <xf numFmtId="4" fontId="4" fillId="0" borderId="0" xfId="4" applyNumberFormat="1" applyFont="1"/>
    <xf numFmtId="4" fontId="18" fillId="0" borderId="0" xfId="3" applyNumberFormat="1" applyFont="1"/>
    <xf numFmtId="166" fontId="18" fillId="0" borderId="0" xfId="3" applyNumberFormat="1" applyFont="1"/>
    <xf numFmtId="0" fontId="4" fillId="0" borderId="0" xfId="3" applyFont="1" applyAlignment="1"/>
    <xf numFmtId="167" fontId="20" fillId="0" borderId="0" xfId="3" applyNumberFormat="1" applyFont="1"/>
    <xf numFmtId="43" fontId="20" fillId="0" borderId="0" xfId="3" applyNumberFormat="1" applyFont="1"/>
    <xf numFmtId="168" fontId="20" fillId="0" borderId="0" xfId="3" applyNumberFormat="1" applyFont="1"/>
    <xf numFmtId="0" fontId="18" fillId="0" borderId="0" xfId="3" applyFont="1" applyAlignment="1"/>
    <xf numFmtId="165" fontId="20" fillId="0" borderId="0" xfId="3" applyNumberFormat="1" applyFont="1"/>
    <xf numFmtId="43" fontId="18" fillId="0" borderId="0" xfId="3" applyNumberFormat="1" applyFont="1"/>
    <xf numFmtId="3" fontId="4" fillId="0" borderId="0" xfId="3" applyNumberFormat="1" applyFont="1"/>
    <xf numFmtId="3" fontId="18" fillId="0" borderId="0" xfId="3" applyNumberFormat="1" applyFont="1"/>
    <xf numFmtId="4" fontId="0" fillId="0" borderId="0" xfId="0" applyNumberFormat="1"/>
    <xf numFmtId="4" fontId="0" fillId="0" borderId="0" xfId="0" applyNumberFormat="1" applyAlignment="1">
      <alignment horizontal="right" vertical="center" wrapText="1"/>
    </xf>
    <xf numFmtId="4" fontId="21" fillId="0" borderId="0" xfId="0" applyNumberFormat="1" applyFont="1" applyAlignment="1">
      <alignment horizontal="right" vertical="center" wrapText="1"/>
    </xf>
    <xf numFmtId="4" fontId="3" fillId="0" borderId="0" xfId="3" applyNumberFormat="1"/>
    <xf numFmtId="169" fontId="18" fillId="0" borderId="0" xfId="3" applyNumberFormat="1" applyFont="1"/>
    <xf numFmtId="169" fontId="4" fillId="0" borderId="0" xfId="3" applyNumberFormat="1" applyFont="1"/>
    <xf numFmtId="0" fontId="3" fillId="0" borderId="0" xfId="3" applyAlignment="1"/>
    <xf numFmtId="0" fontId="8" fillId="0" borderId="16" xfId="3" applyFont="1" applyBorder="1"/>
    <xf numFmtId="0" fontId="10" fillId="0" borderId="18" xfId="3" applyFont="1" applyBorder="1" applyAlignment="1">
      <alignment horizontal="center"/>
    </xf>
    <xf numFmtId="17" fontId="10" fillId="0" borderId="18" xfId="3" applyNumberFormat="1" applyFont="1" applyBorder="1" applyAlignment="1">
      <alignment horizontal="center"/>
    </xf>
    <xf numFmtId="0" fontId="12" fillId="0" borderId="21" xfId="3" applyFont="1" applyBorder="1"/>
    <xf numFmtId="3" fontId="12" fillId="0" borderId="22" xfId="3" applyNumberFormat="1" applyFont="1" applyBorder="1" applyAlignment="1">
      <alignment horizontal="right"/>
    </xf>
    <xf numFmtId="0" fontId="12" fillId="0" borderId="22" xfId="3" applyFont="1" applyBorder="1" applyAlignment="1">
      <alignment horizontal="right"/>
    </xf>
    <xf numFmtId="0" fontId="8" fillId="0" borderId="21" xfId="3" applyFont="1" applyBorder="1"/>
    <xf numFmtId="0" fontId="8" fillId="0" borderId="22" xfId="3" applyFont="1" applyBorder="1" applyAlignment="1">
      <alignment horizontal="right"/>
    </xf>
    <xf numFmtId="3" fontId="4" fillId="0" borderId="22" xfId="3" applyNumberFormat="1" applyFont="1" applyBorder="1" applyAlignment="1">
      <alignment horizontal="right"/>
    </xf>
    <xf numFmtId="0" fontId="4" fillId="0" borderId="22" xfId="3" applyFont="1" applyBorder="1" applyAlignment="1">
      <alignment horizontal="right"/>
    </xf>
    <xf numFmtId="0" fontId="4" fillId="0" borderId="21" xfId="3" applyFont="1" applyBorder="1"/>
    <xf numFmtId="3" fontId="3" fillId="0" borderId="0" xfId="3" applyNumberFormat="1"/>
    <xf numFmtId="0" fontId="4" fillId="0" borderId="19" xfId="3" applyFont="1" applyBorder="1"/>
    <xf numFmtId="0" fontId="8" fillId="0" borderId="18" xfId="3" applyFont="1" applyBorder="1" applyAlignment="1">
      <alignment horizontal="right"/>
    </xf>
    <xf numFmtId="0" fontId="8" fillId="0" borderId="19" xfId="3" applyFont="1" applyBorder="1"/>
    <xf numFmtId="3" fontId="4" fillId="0" borderId="18" xfId="3" applyNumberFormat="1" applyFont="1" applyBorder="1" applyAlignment="1">
      <alignment horizontal="right"/>
    </xf>
    <xf numFmtId="0" fontId="4" fillId="0" borderId="18" xfId="3" applyFont="1" applyBorder="1" applyAlignment="1">
      <alignment horizontal="right"/>
    </xf>
    <xf numFmtId="0" fontId="4" fillId="0" borderId="0" xfId="3" applyFont="1" applyBorder="1"/>
    <xf numFmtId="3" fontId="4" fillId="0" borderId="0" xfId="3" applyNumberFormat="1" applyFont="1" applyBorder="1" applyAlignment="1">
      <alignment horizontal="right"/>
    </xf>
    <xf numFmtId="0" fontId="4" fillId="0" borderId="0" xfId="3" applyFont="1" applyBorder="1" applyAlignment="1">
      <alignment horizontal="right"/>
    </xf>
    <xf numFmtId="170" fontId="4" fillId="0" borderId="22" xfId="3" applyNumberFormat="1" applyFont="1" applyBorder="1" applyAlignment="1">
      <alignment horizontal="right"/>
    </xf>
    <xf numFmtId="3" fontId="4" fillId="0" borderId="21" xfId="3" applyNumberFormat="1" applyFont="1" applyBorder="1"/>
    <xf numFmtId="3" fontId="4" fillId="0" borderId="19" xfId="3" applyNumberFormat="1" applyFont="1" applyBorder="1"/>
    <xf numFmtId="170" fontId="4" fillId="0" borderId="19" xfId="3" applyNumberFormat="1" applyFont="1" applyBorder="1" applyAlignment="1">
      <alignment horizontal="right"/>
    </xf>
    <xf numFmtId="0" fontId="8" fillId="0" borderId="0" xfId="3" applyFont="1" applyBorder="1"/>
    <xf numFmtId="0" fontId="10" fillId="0" borderId="24" xfId="3" applyFont="1" applyBorder="1" applyAlignment="1">
      <alignment horizontal="center" wrapText="1"/>
    </xf>
    <xf numFmtId="3" fontId="12" fillId="0" borderId="25" xfId="3" applyNumberFormat="1" applyFont="1" applyFill="1" applyBorder="1" applyAlignment="1">
      <alignment horizontal="right"/>
    </xf>
    <xf numFmtId="4" fontId="10" fillId="0" borderId="25" xfId="3" applyNumberFormat="1" applyFont="1" applyBorder="1" applyAlignment="1">
      <alignment horizontal="right"/>
    </xf>
    <xf numFmtId="0" fontId="8" fillId="0" borderId="8" xfId="3" applyFont="1" applyBorder="1"/>
    <xf numFmtId="0" fontId="8" fillId="0" borderId="25" xfId="3" applyFont="1" applyFill="1" applyBorder="1" applyAlignment="1">
      <alignment horizontal="right"/>
    </xf>
    <xf numFmtId="4" fontId="8" fillId="0" borderId="25" xfId="3" applyNumberFormat="1" applyFont="1" applyBorder="1" applyAlignment="1">
      <alignment horizontal="right"/>
    </xf>
    <xf numFmtId="3" fontId="4" fillId="0" borderId="8" xfId="3" applyNumberFormat="1" applyFont="1" applyBorder="1" applyAlignment="1">
      <alignment wrapText="1"/>
    </xf>
    <xf numFmtId="3" fontId="4" fillId="0" borderId="25" xfId="3" applyNumberFormat="1" applyFont="1" applyFill="1" applyBorder="1" applyAlignment="1">
      <alignment horizontal="right" wrapText="1"/>
    </xf>
    <xf numFmtId="4" fontId="4" fillId="0" borderId="25" xfId="3" applyNumberFormat="1" applyFont="1" applyBorder="1" applyAlignment="1">
      <alignment horizontal="right"/>
    </xf>
    <xf numFmtId="43" fontId="4" fillId="0" borderId="0" xfId="4" applyNumberFormat="1" applyFont="1"/>
    <xf numFmtId="43" fontId="4" fillId="0" borderId="0" xfId="4" applyNumberFormat="1" applyFont="1" applyFill="1"/>
    <xf numFmtId="3" fontId="4" fillId="0" borderId="10" xfId="3" applyNumberFormat="1" applyFont="1" applyBorder="1" applyAlignment="1">
      <alignment wrapText="1"/>
    </xf>
    <xf numFmtId="3" fontId="4" fillId="0" borderId="24" xfId="3" applyNumberFormat="1" applyFont="1" applyBorder="1" applyAlignment="1">
      <alignment horizontal="right" wrapText="1"/>
    </xf>
    <xf numFmtId="4" fontId="4" fillId="0" borderId="24" xfId="3" applyNumberFormat="1" applyFont="1" applyBorder="1" applyAlignment="1">
      <alignment horizontal="right"/>
    </xf>
    <xf numFmtId="2" fontId="4" fillId="0" borderId="0" xfId="3" applyNumberFormat="1" applyFont="1"/>
    <xf numFmtId="0" fontId="22" fillId="0" borderId="0" xfId="3" applyFont="1" applyFill="1"/>
    <xf numFmtId="0" fontId="3" fillId="0" borderId="0" xfId="3" applyFill="1"/>
    <xf numFmtId="0" fontId="7" fillId="0" borderId="0" xfId="3" applyFont="1" applyAlignment="1">
      <alignment horizontal="center"/>
    </xf>
    <xf numFmtId="0" fontId="3" fillId="0" borderId="0" xfId="3" applyAlignment="1">
      <alignment vertical="center"/>
    </xf>
    <xf numFmtId="43" fontId="3" fillId="0" borderId="0" xfId="3" applyNumberFormat="1" applyAlignment="1">
      <alignment vertical="center" wrapText="1"/>
    </xf>
    <xf numFmtId="171" fontId="3" fillId="0" borderId="0" xfId="3" applyNumberFormat="1"/>
    <xf numFmtId="43" fontId="2" fillId="2" borderId="0" xfId="4" applyFont="1" applyFill="1" applyAlignment="1">
      <alignment horizontal="center"/>
    </xf>
    <xf numFmtId="0" fontId="3" fillId="0" borderId="0" xfId="3" applyAlignment="1">
      <alignment vertical="center" wrapText="1"/>
    </xf>
    <xf numFmtId="3" fontId="3" fillId="0" borderId="0" xfId="3" applyNumberFormat="1" applyAlignment="1">
      <alignment vertical="center"/>
    </xf>
    <xf numFmtId="0" fontId="12" fillId="0" borderId="13" xfId="3" applyFont="1" applyBorder="1" applyAlignment="1"/>
    <xf numFmtId="3" fontId="12" fillId="0" borderId="12" xfId="3" applyNumberFormat="1" applyFont="1" applyBorder="1" applyAlignment="1">
      <alignment horizontal="right"/>
    </xf>
    <xf numFmtId="2" fontId="10" fillId="0" borderId="12" xfId="3" applyNumberFormat="1" applyFont="1" applyBorder="1" applyAlignment="1">
      <alignment horizontal="right"/>
    </xf>
    <xf numFmtId="43" fontId="23" fillId="0" borderId="0" xfId="4" applyFont="1"/>
    <xf numFmtId="43" fontId="3" fillId="0" borderId="0" xfId="4" applyAlignment="1">
      <alignment vertical="center"/>
    </xf>
    <xf numFmtId="0" fontId="3" fillId="0" borderId="8" xfId="3" applyBorder="1"/>
    <xf numFmtId="43" fontId="3" fillId="0" borderId="0" xfId="4" applyAlignment="1"/>
    <xf numFmtId="0" fontId="10" fillId="0" borderId="14" xfId="3" applyFont="1" applyBorder="1" applyAlignment="1"/>
    <xf numFmtId="3" fontId="12" fillId="0" borderId="8" xfId="3" applyNumberFormat="1" applyFont="1" applyFill="1" applyBorder="1" applyAlignment="1"/>
    <xf numFmtId="3" fontId="12" fillId="0" borderId="25" xfId="3" applyNumberFormat="1" applyFont="1" applyBorder="1" applyAlignment="1"/>
    <xf numFmtId="3" fontId="12" fillId="0" borderId="14" xfId="3" applyNumberFormat="1" applyFont="1" applyBorder="1" applyAlignment="1"/>
    <xf numFmtId="0" fontId="4" fillId="0" borderId="14" xfId="3" applyFont="1" applyBorder="1" applyAlignment="1"/>
    <xf numFmtId="0" fontId="4" fillId="0" borderId="14" xfId="3" applyFont="1" applyBorder="1" applyAlignment="1">
      <alignment wrapText="1"/>
    </xf>
    <xf numFmtId="2" fontId="4" fillId="0" borderId="14" xfId="3" applyNumberFormat="1" applyFont="1" applyFill="1" applyBorder="1" applyAlignment="1">
      <alignment horizontal="right"/>
    </xf>
    <xf numFmtId="3" fontId="4" fillId="0" borderId="8" xfId="3" applyNumberFormat="1" applyFont="1" applyFill="1" applyBorder="1" applyAlignment="1">
      <alignment horizontal="right"/>
    </xf>
    <xf numFmtId="0" fontId="10" fillId="0" borderId="14" xfId="3" applyFont="1" applyBorder="1" applyAlignment="1">
      <alignment wrapText="1"/>
    </xf>
    <xf numFmtId="3" fontId="12" fillId="0" borderId="8" xfId="3" applyNumberFormat="1" applyFont="1" applyFill="1" applyBorder="1" applyAlignment="1">
      <alignment horizontal="right"/>
    </xf>
    <xf numFmtId="43" fontId="3" fillId="0" borderId="0" xfId="4" applyFill="1" applyAlignment="1"/>
    <xf numFmtId="0" fontId="3" fillId="0" borderId="8" xfId="3" applyBorder="1" applyAlignment="1"/>
    <xf numFmtId="3" fontId="10" fillId="0" borderId="14" xfId="3" applyNumberFormat="1" applyFont="1" applyFill="1" applyBorder="1" applyAlignment="1">
      <alignment horizontal="right"/>
    </xf>
    <xf numFmtId="3" fontId="10" fillId="0" borderId="14" xfId="3" applyNumberFormat="1" applyFont="1" applyBorder="1" applyAlignment="1">
      <alignment horizontal="right"/>
    </xf>
    <xf numFmtId="0" fontId="10" fillId="0" borderId="14" xfId="3" applyFont="1" applyFill="1" applyBorder="1" applyAlignment="1">
      <alignment vertical="justify" wrapText="1"/>
    </xf>
    <xf numFmtId="3" fontId="4" fillId="0" borderId="0" xfId="3" applyNumberFormat="1" applyFont="1" applyFill="1" applyBorder="1" applyAlignment="1">
      <alignment horizontal="right"/>
    </xf>
    <xf numFmtId="2" fontId="4" fillId="0" borderId="8" xfId="3" applyNumberFormat="1" applyFont="1" applyFill="1" applyBorder="1" applyAlignment="1">
      <alignment horizontal="right"/>
    </xf>
    <xf numFmtId="0" fontId="4" fillId="0" borderId="14" xfId="3" applyFont="1" applyFill="1" applyBorder="1" applyAlignment="1">
      <alignment wrapText="1"/>
    </xf>
    <xf numFmtId="3" fontId="4" fillId="0" borderId="8" xfId="3" applyNumberFormat="1" applyFont="1" applyBorder="1" applyAlignment="1">
      <alignment horizontal="right"/>
    </xf>
    <xf numFmtId="0" fontId="3" fillId="0" borderId="15" xfId="3" applyFont="1" applyBorder="1" applyAlignment="1"/>
    <xf numFmtId="0" fontId="4" fillId="0" borderId="10" xfId="3" applyFont="1" applyBorder="1" applyAlignment="1"/>
    <xf numFmtId="0" fontId="4" fillId="0" borderId="24" xfId="3" applyFont="1" applyBorder="1" applyAlignment="1"/>
    <xf numFmtId="0" fontId="4" fillId="0" borderId="15" xfId="3" applyFont="1" applyBorder="1" applyAlignment="1"/>
    <xf numFmtId="0" fontId="4" fillId="0" borderId="15" xfId="3" applyFont="1" applyBorder="1" applyAlignment="1">
      <alignment horizontal="right"/>
    </xf>
    <xf numFmtId="0" fontId="4" fillId="0" borderId="10" xfId="3" applyFont="1" applyBorder="1" applyAlignment="1">
      <alignment horizontal="right"/>
    </xf>
    <xf numFmtId="0" fontId="20" fillId="0" borderId="26" xfId="3" applyFont="1" applyBorder="1" applyAlignment="1"/>
    <xf numFmtId="0" fontId="8" fillId="0" borderId="26" xfId="3" applyFont="1" applyBorder="1" applyAlignment="1"/>
    <xf numFmtId="0" fontId="8" fillId="0" borderId="0" xfId="3" applyFont="1" applyAlignment="1"/>
    <xf numFmtId="3" fontId="3" fillId="0" borderId="0" xfId="3" applyNumberFormat="1" applyAlignment="1"/>
    <xf numFmtId="0" fontId="12" fillId="0" borderId="12" xfId="3" applyFont="1" applyBorder="1" applyAlignment="1"/>
    <xf numFmtId="0" fontId="8" fillId="0" borderId="8" xfId="3" applyFont="1" applyBorder="1" applyAlignment="1"/>
    <xf numFmtId="0" fontId="8" fillId="0" borderId="8" xfId="3" applyFont="1" applyBorder="1" applyAlignment="1">
      <alignment horizontal="right"/>
    </xf>
    <xf numFmtId="0" fontId="8" fillId="0" borderId="14" xfId="3" applyFont="1" applyBorder="1" applyAlignment="1">
      <alignment horizontal="right"/>
    </xf>
    <xf numFmtId="2" fontId="8" fillId="0" borderId="14" xfId="3" applyNumberFormat="1" applyFont="1" applyBorder="1" applyAlignment="1">
      <alignment horizontal="right"/>
    </xf>
    <xf numFmtId="2" fontId="8" fillId="0" borderId="8" xfId="3" applyNumberFormat="1" applyFont="1" applyBorder="1" applyAlignment="1">
      <alignment horizontal="right"/>
    </xf>
    <xf numFmtId="0" fontId="4" fillId="0" borderId="8" xfId="3" applyFont="1" applyBorder="1" applyAlignment="1"/>
    <xf numFmtId="3" fontId="4" fillId="0" borderId="25" xfId="3" applyNumberFormat="1" applyFont="1" applyBorder="1" applyAlignment="1"/>
    <xf numFmtId="3" fontId="4" fillId="0" borderId="8" xfId="3" applyNumberFormat="1" applyFont="1" applyBorder="1" applyAlignment="1"/>
    <xf numFmtId="0" fontId="8" fillId="0" borderId="25" xfId="3" applyFont="1" applyBorder="1" applyAlignment="1">
      <alignment horizontal="right"/>
    </xf>
    <xf numFmtId="3" fontId="4" fillId="0" borderId="25" xfId="3" applyNumberFormat="1" applyFont="1" applyBorder="1" applyAlignment="1">
      <alignment horizontal="right"/>
    </xf>
    <xf numFmtId="43" fontId="3" fillId="0" borderId="0" xfId="3" applyNumberFormat="1" applyAlignment="1"/>
    <xf numFmtId="0" fontId="3" fillId="0" borderId="0" xfId="3" applyBorder="1" applyAlignment="1"/>
    <xf numFmtId="0" fontId="4" fillId="0" borderId="8" xfId="3" applyFont="1" applyFill="1" applyBorder="1" applyAlignment="1"/>
    <xf numFmtId="0" fontId="4" fillId="0" borderId="8" xfId="3" applyFont="1" applyBorder="1" applyAlignment="1">
      <alignment horizontal="left"/>
    </xf>
    <xf numFmtId="0" fontId="8" fillId="0" borderId="10" xfId="3" applyFont="1" applyBorder="1" applyAlignment="1"/>
    <xf numFmtId="0" fontId="8" fillId="0" borderId="10" xfId="3" applyFont="1" applyFill="1" applyBorder="1" applyAlignment="1">
      <alignment horizontal="right"/>
    </xf>
    <xf numFmtId="0" fontId="8" fillId="0" borderId="15" xfId="3" applyFont="1" applyBorder="1" applyAlignment="1">
      <alignment horizontal="right"/>
    </xf>
    <xf numFmtId="0" fontId="8" fillId="0" borderId="15" xfId="3" applyFont="1" applyBorder="1" applyAlignment="1">
      <alignment horizontal="center"/>
    </xf>
    <xf numFmtId="0" fontId="8" fillId="0" borderId="10" xfId="3" applyFont="1" applyBorder="1" applyAlignment="1">
      <alignment horizontal="center"/>
    </xf>
    <xf numFmtId="0" fontId="20" fillId="0" borderId="0" xfId="3" applyFont="1" applyAlignment="1"/>
    <xf numFmtId="43" fontId="20" fillId="0" borderId="0" xfId="4" applyFont="1" applyAlignment="1"/>
    <xf numFmtId="43" fontId="4" fillId="0" borderId="0" xfId="4" applyFont="1" applyAlignment="1"/>
    <xf numFmtId="0" fontId="3" fillId="0" borderId="0" xfId="3" applyAlignment="1">
      <alignment vertical="top"/>
    </xf>
    <xf numFmtId="43" fontId="2" fillId="2" borderId="0" xfId="4" applyFont="1" applyFill="1" applyAlignment="1">
      <alignment horizontal="center" vertical="top"/>
    </xf>
    <xf numFmtId="0" fontId="3" fillId="0" borderId="29" xfId="3" applyBorder="1" applyAlignment="1">
      <alignment vertical="top"/>
    </xf>
    <xf numFmtId="0" fontId="3" fillId="0" borderId="30" xfId="3" applyBorder="1" applyAlignment="1">
      <alignment vertical="top"/>
    </xf>
    <xf numFmtId="0" fontId="25" fillId="0" borderId="0" xfId="3" applyFont="1" applyBorder="1" applyAlignment="1">
      <alignment horizontal="left" vertical="top"/>
    </xf>
    <xf numFmtId="0" fontId="25" fillId="0" borderId="0" xfId="3" applyFont="1" applyBorder="1" applyAlignment="1">
      <alignment horizontal="center" vertical="top"/>
    </xf>
    <xf numFmtId="3" fontId="25" fillId="0" borderId="0" xfId="3" applyNumberFormat="1" applyFont="1" applyBorder="1" applyAlignment="1">
      <alignment horizontal="right" vertical="top"/>
    </xf>
    <xf numFmtId="0" fontId="3" fillId="0" borderId="22" xfId="3" applyBorder="1" applyAlignment="1">
      <alignment vertical="top"/>
    </xf>
    <xf numFmtId="0" fontId="3" fillId="0" borderId="0" xfId="3" applyFont="1" applyBorder="1" applyAlignment="1">
      <alignment vertical="top"/>
    </xf>
    <xf numFmtId="0" fontId="3" fillId="0" borderId="0" xfId="3" applyFont="1" applyFill="1" applyBorder="1" applyAlignment="1">
      <alignment vertical="top"/>
    </xf>
    <xf numFmtId="0" fontId="3" fillId="0" borderId="0" xfId="3" applyBorder="1" applyAlignment="1">
      <alignment vertical="top"/>
    </xf>
    <xf numFmtId="172" fontId="3" fillId="0" borderId="0" xfId="4" applyNumberFormat="1" applyFont="1" applyBorder="1" applyAlignment="1">
      <alignment horizontal="right" vertical="top"/>
    </xf>
    <xf numFmtId="172" fontId="3" fillId="0" borderId="0" xfId="4" applyNumberFormat="1" applyFont="1" applyFill="1" applyBorder="1" applyAlignment="1">
      <alignment horizontal="right" vertical="top"/>
    </xf>
    <xf numFmtId="0" fontId="25" fillId="0" borderId="30" xfId="3" applyFont="1" applyBorder="1" applyAlignment="1">
      <alignment vertical="top"/>
    </xf>
    <xf numFmtId="0" fontId="25" fillId="0" borderId="0" xfId="3" applyFont="1" applyFill="1" applyBorder="1" applyAlignment="1">
      <alignment horizontal="center" vertical="top"/>
    </xf>
    <xf numFmtId="0" fontId="3" fillId="0" borderId="0" xfId="3" applyFont="1" applyFill="1" applyBorder="1" applyAlignment="1">
      <alignment vertical="top" wrapText="1"/>
    </xf>
    <xf numFmtId="0" fontId="25" fillId="0" borderId="30" xfId="3" applyFont="1" applyFill="1" applyBorder="1" applyAlignment="1">
      <alignment vertical="top"/>
    </xf>
    <xf numFmtId="0" fontId="25" fillId="0" borderId="31" xfId="3" applyFont="1" applyBorder="1" applyAlignment="1">
      <alignment vertical="top"/>
    </xf>
    <xf numFmtId="0" fontId="3" fillId="0" borderId="16" xfId="3" applyFont="1" applyFill="1" applyBorder="1" applyAlignment="1">
      <alignment vertical="top"/>
    </xf>
    <xf numFmtId="0" fontId="25" fillId="0" borderId="16" xfId="3" applyFont="1" applyBorder="1" applyAlignment="1">
      <alignment horizontal="center" vertical="top"/>
    </xf>
    <xf numFmtId="172" fontId="3" fillId="0" borderId="16" xfId="4" applyNumberFormat="1" applyFont="1" applyBorder="1" applyAlignment="1">
      <alignment horizontal="right" vertical="top"/>
    </xf>
    <xf numFmtId="0" fontId="3" fillId="0" borderId="18" xfId="3" applyBorder="1" applyAlignment="1">
      <alignment vertical="top"/>
    </xf>
    <xf numFmtId="43" fontId="3" fillId="0" borderId="0" xfId="4" applyAlignment="1">
      <alignment vertical="top"/>
    </xf>
    <xf numFmtId="43" fontId="3" fillId="0" borderId="0" xfId="3" applyNumberFormat="1" applyAlignment="1">
      <alignment vertical="top"/>
    </xf>
    <xf numFmtId="0" fontId="3" fillId="0" borderId="22" xfId="3" applyFill="1" applyBorder="1" applyAlignment="1">
      <alignment vertical="top"/>
    </xf>
    <xf numFmtId="0" fontId="3" fillId="0" borderId="0" xfId="3" applyFill="1" applyAlignment="1">
      <alignment vertical="top"/>
    </xf>
    <xf numFmtId="172" fontId="3" fillId="0" borderId="0" xfId="4" applyNumberFormat="1" applyBorder="1" applyAlignment="1">
      <alignment vertical="top"/>
    </xf>
    <xf numFmtId="0" fontId="3" fillId="0" borderId="0" xfId="3" applyFont="1" applyBorder="1" applyAlignment="1">
      <alignment horizontal="left" vertical="top"/>
    </xf>
    <xf numFmtId="0" fontId="3" fillId="0" borderId="30" xfId="3" applyBorder="1" applyAlignment="1">
      <alignment horizontal="right" vertical="top"/>
    </xf>
    <xf numFmtId="0" fontId="25" fillId="0" borderId="0" xfId="3" applyFont="1" applyFill="1" applyBorder="1" applyAlignment="1">
      <alignment horizontal="right" vertical="top" wrapText="1"/>
    </xf>
    <xf numFmtId="0" fontId="25" fillId="0" borderId="0" xfId="3" applyFont="1" applyBorder="1" applyAlignment="1">
      <alignment horizontal="right" vertical="top"/>
    </xf>
    <xf numFmtId="172" fontId="25" fillId="0" borderId="26" xfId="4" applyNumberFormat="1" applyFont="1" applyBorder="1" applyAlignment="1">
      <alignment horizontal="right" vertical="top"/>
    </xf>
    <xf numFmtId="0" fontId="3" fillId="0" borderId="22" xfId="3" applyBorder="1" applyAlignment="1">
      <alignment horizontal="right" vertical="top"/>
    </xf>
    <xf numFmtId="173" fontId="25" fillId="0" borderId="30" xfId="4" applyNumberFormat="1" applyFont="1" applyBorder="1" applyAlignment="1">
      <alignment horizontal="right" vertical="top"/>
    </xf>
    <xf numFmtId="0" fontId="3" fillId="0" borderId="0" xfId="3" applyAlignment="1">
      <alignment horizontal="right" vertical="top"/>
    </xf>
    <xf numFmtId="0" fontId="25" fillId="0" borderId="0" xfId="3" applyFont="1" applyBorder="1" applyAlignment="1">
      <alignment vertical="top"/>
    </xf>
    <xf numFmtId="172" fontId="25" fillId="0" borderId="32" xfId="4" applyNumberFormat="1" applyFont="1" applyBorder="1" applyAlignment="1">
      <alignment vertical="top"/>
    </xf>
    <xf numFmtId="3" fontId="3" fillId="0" borderId="0" xfId="3" applyNumberFormat="1" applyBorder="1" applyAlignment="1">
      <alignment vertical="top"/>
    </xf>
    <xf numFmtId="0" fontId="3" fillId="0" borderId="31" xfId="3" applyBorder="1" applyAlignment="1">
      <alignment vertical="top"/>
    </xf>
    <xf numFmtId="0" fontId="3" fillId="0" borderId="16" xfId="3" applyFont="1" applyBorder="1" applyAlignment="1">
      <alignment horizontal="left" vertical="top"/>
    </xf>
    <xf numFmtId="0" fontId="3" fillId="0" borderId="16" xfId="3" applyBorder="1" applyAlignment="1">
      <alignment vertical="top"/>
    </xf>
    <xf numFmtId="0" fontId="3" fillId="0" borderId="0" xfId="3" applyFont="1" applyAlignment="1">
      <alignment horizontal="left" vertical="top"/>
    </xf>
    <xf numFmtId="43" fontId="0" fillId="0" borderId="0" xfId="4" applyFont="1" applyAlignment="1">
      <alignment vertical="top"/>
    </xf>
    <xf numFmtId="0" fontId="3" fillId="0" borderId="0" xfId="3" applyAlignment="1">
      <alignment horizontal="left" vertical="top"/>
    </xf>
    <xf numFmtId="0" fontId="3" fillId="0" borderId="22" xfId="3" applyBorder="1"/>
    <xf numFmtId="0" fontId="25" fillId="0" borderId="30" xfId="3" applyFont="1" applyBorder="1" applyAlignment="1">
      <alignment horizontal="center"/>
    </xf>
    <xf numFmtId="0" fontId="25" fillId="0" borderId="0" xfId="3" applyFont="1" applyBorder="1" applyAlignment="1">
      <alignment horizontal="left"/>
    </xf>
    <xf numFmtId="0" fontId="25" fillId="0" borderId="0" xfId="3" applyFont="1" applyBorder="1" applyAlignment="1">
      <alignment horizontal="center"/>
    </xf>
    <xf numFmtId="0" fontId="3" fillId="0" borderId="30" xfId="3" applyBorder="1"/>
    <xf numFmtId="0" fontId="3" fillId="0" borderId="0" xfId="3" applyBorder="1" applyAlignment="1">
      <alignment horizontal="left"/>
    </xf>
    <xf numFmtId="0" fontId="3" fillId="0" borderId="0" xfId="3" applyBorder="1"/>
    <xf numFmtId="3" fontId="25" fillId="0" borderId="0" xfId="3" applyNumberFormat="1" applyFont="1" applyBorder="1" applyAlignment="1">
      <alignment horizontal="right"/>
    </xf>
    <xf numFmtId="0" fontId="3" fillId="0" borderId="0" xfId="3" applyFont="1" applyBorder="1" applyAlignment="1">
      <alignment horizontal="left"/>
    </xf>
    <xf numFmtId="3" fontId="3" fillId="0" borderId="0" xfId="3" applyNumberFormat="1" applyFont="1" applyBorder="1" applyAlignment="1">
      <alignment horizontal="right"/>
    </xf>
    <xf numFmtId="0" fontId="3" fillId="0" borderId="0" xfId="3" applyFont="1" applyFill="1" applyBorder="1" applyAlignment="1">
      <alignment horizontal="left"/>
    </xf>
    <xf numFmtId="0" fontId="25" fillId="0" borderId="0" xfId="3" applyFont="1" applyBorder="1"/>
    <xf numFmtId="0" fontId="3" fillId="0" borderId="0" xfId="3" applyFont="1" applyBorder="1" applyAlignment="1">
      <alignment horizontal="left" wrapText="1"/>
    </xf>
    <xf numFmtId="3" fontId="3" fillId="0" borderId="0" xfId="3" applyNumberFormat="1" applyBorder="1"/>
    <xf numFmtId="3" fontId="3" fillId="0" borderId="0" xfId="3" applyNumberFormat="1" applyFont="1" applyBorder="1" applyAlignment="1">
      <alignment horizontal="left" wrapText="1"/>
    </xf>
    <xf numFmtId="3" fontId="3" fillId="0" borderId="1" xfId="3" applyNumberFormat="1" applyBorder="1"/>
    <xf numFmtId="0" fontId="25" fillId="0" borderId="0" xfId="3" applyFont="1" applyBorder="1" applyAlignment="1">
      <alignment horizontal="right" wrapText="1"/>
    </xf>
    <xf numFmtId="3" fontId="25" fillId="0" borderId="32" xfId="3" applyNumberFormat="1" applyFont="1" applyBorder="1"/>
    <xf numFmtId="0" fontId="3" fillId="0" borderId="31" xfId="3" applyBorder="1"/>
    <xf numFmtId="0" fontId="3" fillId="0" borderId="16" xfId="3" applyFont="1" applyBorder="1" applyAlignment="1">
      <alignment horizontal="left"/>
    </xf>
    <xf numFmtId="3" fontId="3" fillId="0" borderId="16" xfId="3" applyNumberFormat="1" applyBorder="1"/>
    <xf numFmtId="0" fontId="3" fillId="0" borderId="18" xfId="3" applyBorder="1"/>
    <xf numFmtId="3" fontId="25" fillId="0" borderId="0" xfId="3" applyNumberFormat="1" applyFont="1" applyBorder="1"/>
    <xf numFmtId="0" fontId="18" fillId="0" borderId="0" xfId="3" applyFont="1" applyBorder="1" applyAlignment="1">
      <alignment horizontal="left" wrapText="1"/>
    </xf>
    <xf numFmtId="3" fontId="18" fillId="0" borderId="0" xfId="3" applyNumberFormat="1" applyFont="1" applyBorder="1" applyAlignment="1">
      <alignment horizontal="right"/>
    </xf>
    <xf numFmtId="0" fontId="3" fillId="0" borderId="29" xfId="3" applyBorder="1"/>
    <xf numFmtId="0" fontId="25" fillId="0" borderId="30" xfId="3" applyFont="1" applyBorder="1"/>
    <xf numFmtId="0" fontId="25" fillId="0" borderId="30" xfId="3" applyFont="1" applyBorder="1" applyAlignment="1">
      <alignment horizontal="left" indent="1"/>
    </xf>
    <xf numFmtId="3" fontId="3" fillId="0" borderId="0" xfId="3" applyNumberFormat="1" applyFont="1"/>
    <xf numFmtId="43" fontId="25" fillId="0" borderId="0" xfId="4" applyFont="1"/>
    <xf numFmtId="43" fontId="3" fillId="0" borderId="0" xfId="4" applyFont="1" applyBorder="1" applyAlignment="1">
      <alignment horizontal="right"/>
    </xf>
    <xf numFmtId="0" fontId="3" fillId="2" borderId="0" xfId="3" applyFill="1"/>
    <xf numFmtId="0" fontId="3" fillId="0" borderId="30" xfId="3" applyFont="1" applyBorder="1" applyAlignment="1">
      <alignment horizontal="left" indent="1"/>
    </xf>
    <xf numFmtId="0" fontId="3" fillId="0" borderId="0" xfId="3" applyFont="1" applyBorder="1"/>
    <xf numFmtId="0" fontId="25" fillId="0" borderId="0" xfId="3" applyFont="1" applyBorder="1" applyAlignment="1">
      <alignment horizontal="left" wrapText="1"/>
    </xf>
    <xf numFmtId="43" fontId="3" fillId="0" borderId="0" xfId="4" applyBorder="1" applyAlignment="1">
      <alignment horizontal="right"/>
    </xf>
    <xf numFmtId="43" fontId="3" fillId="0" borderId="0" xfId="4" applyFont="1"/>
    <xf numFmtId="3" fontId="3" fillId="0" borderId="0" xfId="3" applyNumberFormat="1" applyBorder="1" applyAlignment="1">
      <alignment horizontal="right"/>
    </xf>
    <xf numFmtId="43" fontId="26" fillId="0" borderId="0" xfId="4" applyFont="1"/>
    <xf numFmtId="43" fontId="3" fillId="0" borderId="0" xfId="4"/>
    <xf numFmtId="3" fontId="25" fillId="0" borderId="33" xfId="3" applyNumberFormat="1" applyFont="1" applyBorder="1"/>
    <xf numFmtId="0" fontId="3" fillId="0" borderId="16" xfId="3" applyBorder="1"/>
    <xf numFmtId="0" fontId="8" fillId="0" borderId="0" xfId="3" applyFont="1" applyAlignment="1">
      <alignment wrapText="1"/>
    </xf>
    <xf numFmtId="0" fontId="12" fillId="0" borderId="12" xfId="3" applyFont="1" applyBorder="1" applyAlignment="1">
      <alignment wrapText="1"/>
    </xf>
    <xf numFmtId="10" fontId="0" fillId="0" borderId="0" xfId="2" applyNumberFormat="1" applyFont="1"/>
    <xf numFmtId="3" fontId="4" fillId="0" borderId="14" xfId="3" applyNumberFormat="1" applyFont="1" applyBorder="1" applyAlignment="1"/>
    <xf numFmtId="3" fontId="12" fillId="0" borderId="14" xfId="3" applyNumberFormat="1" applyFont="1" applyBorder="1" applyAlignment="1">
      <alignment wrapText="1"/>
    </xf>
    <xf numFmtId="2" fontId="10" fillId="0" borderId="14" xfId="3" applyNumberFormat="1" applyFont="1" applyBorder="1" applyAlignment="1">
      <alignment horizontal="right" wrapText="1"/>
    </xf>
    <xf numFmtId="0" fontId="3" fillId="0" borderId="0" xfId="3" applyAlignment="1">
      <alignment wrapText="1"/>
    </xf>
    <xf numFmtId="2" fontId="4" fillId="0" borderId="14" xfId="3" applyNumberFormat="1" applyFont="1" applyBorder="1" applyAlignment="1">
      <alignment horizontal="right" wrapText="1"/>
    </xf>
    <xf numFmtId="3" fontId="4" fillId="0" borderId="14" xfId="3" applyNumberFormat="1" applyFont="1" applyFill="1" applyBorder="1" applyAlignment="1">
      <alignment wrapText="1"/>
    </xf>
    <xf numFmtId="3" fontId="4" fillId="0" borderId="14" xfId="3" applyNumberFormat="1" applyFont="1" applyBorder="1" applyAlignment="1">
      <alignment horizontal="right" wrapText="1"/>
    </xf>
    <xf numFmtId="3" fontId="15" fillId="0" borderId="14" xfId="3" applyNumberFormat="1" applyFont="1" applyBorder="1" applyAlignment="1">
      <alignment wrapText="1"/>
    </xf>
    <xf numFmtId="0" fontId="4" fillId="0" borderId="8" xfId="3" applyFont="1" applyBorder="1" applyAlignment="1">
      <alignment horizontal="left" wrapText="1"/>
    </xf>
    <xf numFmtId="0" fontId="25" fillId="0" borderId="0" xfId="3" applyFont="1" applyAlignment="1">
      <alignment wrapText="1"/>
    </xf>
    <xf numFmtId="0" fontId="3" fillId="0" borderId="0" xfId="3" applyAlignment="1">
      <alignment horizontal="center" vertical="center" wrapText="1"/>
    </xf>
    <xf numFmtId="0" fontId="25" fillId="0" borderId="8" xfId="3" applyFont="1" applyFill="1" applyBorder="1" applyAlignment="1">
      <alignment horizontal="left" wrapText="1"/>
    </xf>
    <xf numFmtId="0" fontId="4" fillId="0" borderId="8" xfId="3" applyFont="1" applyFill="1" applyBorder="1" applyAlignment="1">
      <alignment horizontal="left" wrapText="1"/>
    </xf>
    <xf numFmtId="0" fontId="18" fillId="0" borderId="8" xfId="3" applyFont="1" applyFill="1" applyBorder="1" applyAlignment="1">
      <alignment horizontal="left" wrapText="1" indent="2"/>
    </xf>
    <xf numFmtId="3" fontId="18" fillId="0" borderId="14" xfId="3" applyNumberFormat="1" applyFont="1" applyFill="1" applyBorder="1" applyAlignment="1">
      <alignment wrapText="1"/>
    </xf>
    <xf numFmtId="2" fontId="18" fillId="0" borderId="14" xfId="3" applyNumberFormat="1" applyFont="1" applyFill="1" applyBorder="1" applyAlignment="1">
      <alignment horizontal="right" wrapText="1"/>
    </xf>
    <xf numFmtId="2" fontId="18" fillId="0" borderId="8" xfId="3" applyNumberFormat="1" applyFont="1" applyFill="1" applyBorder="1" applyAlignment="1">
      <alignment horizontal="right"/>
    </xf>
    <xf numFmtId="0" fontId="3" fillId="0" borderId="0" xfId="3" applyFill="1" applyAlignment="1">
      <alignment wrapText="1"/>
    </xf>
    <xf numFmtId="2" fontId="4" fillId="0" borderId="14" xfId="3" applyNumberFormat="1" applyFont="1" applyFill="1" applyBorder="1" applyAlignment="1">
      <alignment horizontal="right" wrapText="1"/>
    </xf>
    <xf numFmtId="0" fontId="4" fillId="0" borderId="14" xfId="3" applyFont="1" applyBorder="1" applyAlignment="1">
      <alignment horizontal="left" wrapText="1"/>
    </xf>
    <xf numFmtId="1" fontId="4" fillId="0" borderId="14" xfId="3" applyNumberFormat="1" applyFont="1" applyBorder="1" applyAlignment="1">
      <alignment horizontal="right" wrapText="1"/>
    </xf>
    <xf numFmtId="1" fontId="4" fillId="0" borderId="8" xfId="3" applyNumberFormat="1" applyFont="1" applyBorder="1" applyAlignment="1">
      <alignment horizontal="right"/>
    </xf>
    <xf numFmtId="3" fontId="12" fillId="0" borderId="14" xfId="3" applyNumberFormat="1" applyFont="1" applyFill="1" applyBorder="1" applyAlignment="1">
      <alignment wrapText="1"/>
    </xf>
    <xf numFmtId="0" fontId="4" fillId="0" borderId="14" xfId="3" applyFont="1" applyFill="1" applyBorder="1" applyAlignment="1">
      <alignment horizontal="left" wrapText="1"/>
    </xf>
    <xf numFmtId="3" fontId="3" fillId="0" borderId="0" xfId="3" applyNumberFormat="1" applyAlignment="1">
      <alignment wrapText="1"/>
    </xf>
    <xf numFmtId="0" fontId="4" fillId="0" borderId="10" xfId="3" applyFont="1" applyBorder="1" applyAlignment="1">
      <alignment wrapText="1"/>
    </xf>
    <xf numFmtId="2" fontId="4" fillId="0" borderId="15" xfId="3" applyNumberFormat="1" applyFont="1" applyBorder="1" applyAlignment="1">
      <alignment horizontal="right" wrapText="1"/>
    </xf>
    <xf numFmtId="2" fontId="4" fillId="0" borderId="10" xfId="3" applyNumberFormat="1" applyFont="1" applyBorder="1" applyAlignment="1">
      <alignment horizontal="right" wrapText="1"/>
    </xf>
    <xf numFmtId="2" fontId="3" fillId="0" borderId="0" xfId="3" applyNumberFormat="1" applyAlignment="1">
      <alignment wrapText="1"/>
    </xf>
    <xf numFmtId="0" fontId="20" fillId="0" borderId="26" xfId="3" applyFont="1" applyBorder="1" applyAlignment="1">
      <alignment wrapText="1"/>
    </xf>
    <xf numFmtId="0" fontId="8" fillId="0" borderId="0" xfId="3" applyFont="1" applyBorder="1" applyAlignment="1"/>
    <xf numFmtId="3" fontId="4" fillId="0" borderId="0" xfId="3" applyNumberFormat="1" applyFont="1" applyAlignment="1"/>
    <xf numFmtId="43" fontId="18" fillId="0" borderId="0" xfId="4" applyFont="1" applyAlignment="1"/>
    <xf numFmtId="43" fontId="27" fillId="0" borderId="0" xfId="4" applyFont="1" applyAlignment="1"/>
    <xf numFmtId="2" fontId="4" fillId="0" borderId="8" xfId="3" applyNumberFormat="1" applyFont="1" applyBorder="1" applyAlignment="1">
      <alignment horizontal="right" wrapText="1"/>
    </xf>
    <xf numFmtId="43" fontId="21" fillId="0" borderId="0" xfId="0" applyNumberFormat="1" applyFont="1"/>
    <xf numFmtId="3" fontId="0" fillId="0" borderId="0" xfId="0" applyNumberFormat="1"/>
    <xf numFmtId="0" fontId="30" fillId="0" borderId="0" xfId="0" applyFont="1"/>
    <xf numFmtId="0" fontId="31" fillId="0" borderId="0" xfId="0" applyFont="1" applyBorder="1" applyAlignment="1">
      <alignment vertical="center"/>
    </xf>
    <xf numFmtId="0" fontId="32" fillId="0" borderId="8" xfId="0" applyFont="1" applyBorder="1" applyAlignment="1">
      <alignment vertical="center" wrapText="1"/>
    </xf>
    <xf numFmtId="3" fontId="32" fillId="0" borderId="2" xfId="0" applyNumberFormat="1" applyFont="1" applyBorder="1" applyAlignment="1">
      <alignment horizontal="right" vertical="center" wrapText="1"/>
    </xf>
    <xf numFmtId="2" fontId="33" fillId="0" borderId="2" xfId="0" applyNumberFormat="1" applyFont="1" applyBorder="1" applyAlignment="1">
      <alignment horizontal="right" vertical="center" wrapText="1"/>
    </xf>
    <xf numFmtId="2" fontId="33" fillId="0" borderId="23" xfId="0" applyNumberFormat="1" applyFont="1" applyBorder="1" applyAlignment="1">
      <alignment horizontal="right" vertical="center"/>
    </xf>
    <xf numFmtId="3" fontId="4" fillId="0" borderId="8" xfId="3" applyNumberFormat="1" applyFont="1" applyBorder="1" applyAlignment="1">
      <alignment vertical="center" wrapText="1"/>
    </xf>
    <xf numFmtId="3" fontId="4" fillId="0" borderId="14" xfId="3" applyNumberFormat="1" applyFont="1" applyBorder="1" applyAlignment="1">
      <alignment vertical="center" wrapText="1"/>
    </xf>
    <xf numFmtId="3" fontId="34" fillId="0" borderId="8" xfId="0" applyNumberFormat="1" applyFont="1" applyBorder="1" applyAlignment="1">
      <alignment horizontal="right" vertical="center" wrapText="1"/>
    </xf>
    <xf numFmtId="2" fontId="34" fillId="0" borderId="8" xfId="0" applyNumberFormat="1" applyFont="1" applyBorder="1" applyAlignment="1">
      <alignment horizontal="right" vertical="center" wrapText="1"/>
    </xf>
    <xf numFmtId="2" fontId="34" fillId="0" borderId="25" xfId="0" applyNumberFormat="1" applyFont="1" applyBorder="1" applyAlignment="1">
      <alignment horizontal="right" vertical="center"/>
    </xf>
    <xf numFmtId="0" fontId="34" fillId="0" borderId="8" xfId="0" applyFont="1" applyBorder="1" applyAlignment="1">
      <alignment vertical="center" wrapText="1"/>
    </xf>
    <xf numFmtId="3" fontId="15" fillId="0" borderId="14" xfId="3" applyNumberFormat="1" applyFont="1" applyBorder="1" applyAlignment="1">
      <alignment horizontal="right" vertical="center" wrapText="1"/>
    </xf>
    <xf numFmtId="3" fontId="15" fillId="0" borderId="8" xfId="3" applyNumberFormat="1" applyFont="1" applyBorder="1" applyAlignment="1">
      <alignment vertical="center" wrapText="1"/>
    </xf>
    <xf numFmtId="174" fontId="4" fillId="0" borderId="8" xfId="4" applyNumberFormat="1" applyFont="1" applyFill="1" applyBorder="1" applyAlignment="1">
      <alignment wrapText="1"/>
    </xf>
    <xf numFmtId="3" fontId="4" fillId="0" borderId="8" xfId="3" applyNumberFormat="1" applyFont="1" applyFill="1" applyBorder="1" applyAlignment="1">
      <alignment horizontal="right" vertical="center" wrapText="1"/>
    </xf>
    <xf numFmtId="3" fontId="4" fillId="0" borderId="14" xfId="3" applyNumberFormat="1" applyFont="1" applyFill="1" applyBorder="1" applyAlignment="1">
      <alignment vertical="center" wrapText="1"/>
    </xf>
    <xf numFmtId="0" fontId="34" fillId="0" borderId="10" xfId="0" applyFont="1" applyBorder="1" applyAlignment="1">
      <alignment vertical="center" wrapText="1"/>
    </xf>
    <xf numFmtId="3" fontId="4" fillId="0" borderId="15" xfId="3" applyNumberFormat="1" applyFont="1" applyBorder="1" applyAlignment="1">
      <alignment vertical="center" wrapText="1"/>
    </xf>
    <xf numFmtId="3" fontId="4" fillId="0" borderId="10" xfId="3" applyNumberFormat="1" applyFont="1" applyBorder="1" applyAlignment="1">
      <alignment vertical="center" wrapText="1"/>
    </xf>
    <xf numFmtId="2" fontId="34" fillId="0" borderId="10" xfId="0" applyNumberFormat="1" applyFont="1" applyBorder="1" applyAlignment="1">
      <alignment horizontal="right" vertical="center" wrapText="1"/>
    </xf>
    <xf numFmtId="2" fontId="34" fillId="0" borderId="10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 wrapText="1"/>
    </xf>
    <xf numFmtId="0" fontId="34" fillId="0" borderId="0" xfId="0" applyFont="1" applyBorder="1" applyAlignment="1">
      <alignment horizontal="right" vertical="center" wrapText="1"/>
    </xf>
    <xf numFmtId="0" fontId="35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5" applyFill="1"/>
    <xf numFmtId="0" fontId="8" fillId="0" borderId="0" xfId="5" applyFont="1" applyFill="1" applyBorder="1" applyAlignment="1">
      <alignment horizontal="center" wrapText="1"/>
    </xf>
    <xf numFmtId="0" fontId="8" fillId="0" borderId="0" xfId="5" applyFont="1" applyFill="1" applyBorder="1" applyAlignment="1">
      <alignment horizontal="center"/>
    </xf>
    <xf numFmtId="0" fontId="10" fillId="0" borderId="3" xfId="5" applyFont="1" applyFill="1" applyBorder="1" applyAlignment="1">
      <alignment horizontal="center" vertical="center" wrapText="1"/>
    </xf>
    <xf numFmtId="0" fontId="10" fillId="0" borderId="11" xfId="5" applyFont="1" applyFill="1" applyBorder="1" applyAlignment="1">
      <alignment horizontal="center" vertical="center"/>
    </xf>
    <xf numFmtId="0" fontId="10" fillId="0" borderId="7" xfId="5" applyFont="1" applyFill="1" applyBorder="1" applyAlignment="1">
      <alignment horizontal="center" vertical="center"/>
    </xf>
    <xf numFmtId="0" fontId="12" fillId="0" borderId="12" xfId="5" applyFont="1" applyFill="1" applyBorder="1" applyAlignment="1">
      <alignment wrapText="1"/>
    </xf>
    <xf numFmtId="172" fontId="12" fillId="0" borderId="12" xfId="1" applyNumberFormat="1" applyFont="1" applyFill="1" applyBorder="1" applyAlignment="1">
      <alignment horizontal="right"/>
    </xf>
    <xf numFmtId="4" fontId="12" fillId="0" borderId="12" xfId="5" applyNumberFormat="1" applyFont="1" applyFill="1" applyBorder="1" applyAlignment="1">
      <alignment horizontal="right"/>
    </xf>
    <xf numFmtId="0" fontId="36" fillId="0" borderId="14" xfId="0" applyNumberFormat="1" applyFont="1" applyFill="1" applyBorder="1" applyAlignment="1" applyProtection="1">
      <alignment horizontal="left" vertical="center" wrapText="1"/>
    </xf>
    <xf numFmtId="172" fontId="23" fillId="0" borderId="8" xfId="1" applyNumberFormat="1" applyFont="1" applyFill="1" applyBorder="1" applyAlignment="1">
      <alignment vertical="center"/>
    </xf>
    <xf numFmtId="2" fontId="34" fillId="0" borderId="8" xfId="5" applyNumberFormat="1" applyFont="1" applyFill="1" applyBorder="1" applyAlignment="1">
      <alignment vertical="center"/>
    </xf>
    <xf numFmtId="0" fontId="36" fillId="0" borderId="14" xfId="0" applyNumberFormat="1" applyFont="1" applyFill="1" applyBorder="1" applyAlignment="1" applyProtection="1">
      <alignment horizontal="left" wrapText="1"/>
    </xf>
    <xf numFmtId="0" fontId="36" fillId="0" borderId="15" xfId="0" applyNumberFormat="1" applyFont="1" applyFill="1" applyBorder="1" applyAlignment="1" applyProtection="1">
      <alignment horizontal="left" vertical="center" wrapText="1"/>
    </xf>
    <xf numFmtId="172" fontId="23" fillId="0" borderId="10" xfId="1" applyNumberFormat="1" applyFont="1" applyFill="1" applyBorder="1" applyAlignment="1">
      <alignment vertical="center"/>
    </xf>
    <xf numFmtId="2" fontId="34" fillId="0" borderId="10" xfId="5" applyNumberFormat="1" applyFont="1" applyFill="1" applyBorder="1" applyAlignment="1">
      <alignment vertical="center"/>
    </xf>
    <xf numFmtId="0" fontId="36" fillId="0" borderId="15" xfId="0" applyNumberFormat="1" applyFont="1" applyFill="1" applyBorder="1" applyAlignment="1" applyProtection="1">
      <alignment wrapText="1"/>
    </xf>
    <xf numFmtId="43" fontId="23" fillId="0" borderId="10" xfId="1" applyFont="1" applyFill="1" applyBorder="1"/>
    <xf numFmtId="2" fontId="4" fillId="0" borderId="10" xfId="5" applyNumberFormat="1" applyFont="1" applyFill="1" applyBorder="1" applyAlignment="1">
      <alignment vertical="top"/>
    </xf>
    <xf numFmtId="0" fontId="3" fillId="0" borderId="0" xfId="5" applyFill="1" applyAlignment="1">
      <alignment wrapText="1"/>
    </xf>
    <xf numFmtId="0" fontId="3" fillId="0" borderId="0" xfId="5" applyFill="1" applyBorder="1"/>
    <xf numFmtId="0" fontId="8" fillId="0" borderId="0" xfId="5" applyFont="1" applyFill="1" applyAlignment="1">
      <alignment horizontal="center" wrapText="1"/>
    </xf>
    <xf numFmtId="0" fontId="8" fillId="0" borderId="0" xfId="5" applyFont="1" applyFill="1" applyAlignment="1">
      <alignment horizontal="center"/>
    </xf>
    <xf numFmtId="0" fontId="33" fillId="0" borderId="3" xfId="5" applyFont="1" applyFill="1" applyBorder="1" applyAlignment="1">
      <alignment horizontal="center" vertical="center" wrapText="1"/>
    </xf>
    <xf numFmtId="0" fontId="33" fillId="0" borderId="11" xfId="5" applyFont="1" applyFill="1" applyBorder="1" applyAlignment="1">
      <alignment horizontal="center" vertical="center"/>
    </xf>
    <xf numFmtId="0" fontId="33" fillId="0" borderId="7" xfId="5" applyFont="1" applyFill="1" applyBorder="1" applyAlignment="1">
      <alignment horizontal="center" vertical="center"/>
    </xf>
    <xf numFmtId="0" fontId="3" fillId="0" borderId="0" xfId="5" applyFill="1" applyAlignment="1">
      <alignment vertical="center"/>
    </xf>
    <xf numFmtId="0" fontId="3" fillId="0" borderId="0" xfId="5" applyFill="1" applyBorder="1" applyAlignment="1">
      <alignment vertical="center"/>
    </xf>
    <xf numFmtId="0" fontId="32" fillId="0" borderId="12" xfId="5" applyFont="1" applyFill="1" applyBorder="1" applyAlignment="1">
      <alignment wrapText="1"/>
    </xf>
    <xf numFmtId="172" fontId="32" fillId="0" borderId="12" xfId="1" applyNumberFormat="1" applyFont="1" applyFill="1" applyBorder="1" applyAlignment="1">
      <alignment horizontal="right"/>
    </xf>
    <xf numFmtId="4" fontId="32" fillId="0" borderId="12" xfId="5" applyNumberFormat="1" applyFont="1" applyFill="1" applyBorder="1" applyAlignment="1">
      <alignment horizontal="right"/>
    </xf>
    <xf numFmtId="172" fontId="23" fillId="0" borderId="8" xfId="1" applyNumberFormat="1" applyFont="1" applyFill="1" applyBorder="1"/>
    <xf numFmtId="2" fontId="34" fillId="0" borderId="8" xfId="5" applyNumberFormat="1" applyFont="1" applyFill="1" applyBorder="1" applyAlignment="1">
      <alignment vertical="top"/>
    </xf>
    <xf numFmtId="0" fontId="3" fillId="0" borderId="0" xfId="5" applyFill="1" applyAlignment="1">
      <alignment vertical="top"/>
    </xf>
    <xf numFmtId="0" fontId="3" fillId="0" borderId="0" xfId="5" applyFill="1" applyBorder="1" applyAlignment="1">
      <alignment vertical="top"/>
    </xf>
    <xf numFmtId="0" fontId="23" fillId="0" borderId="10" xfId="0" applyFont="1" applyBorder="1" applyAlignment="1">
      <alignment wrapText="1"/>
    </xf>
    <xf numFmtId="172" fontId="23" fillId="0" borderId="10" xfId="1" applyNumberFormat="1" applyFont="1" applyFill="1" applyBorder="1"/>
    <xf numFmtId="2" fontId="34" fillId="0" borderId="10" xfId="5" applyNumberFormat="1" applyFont="1" applyFill="1" applyBorder="1" applyAlignment="1">
      <alignment vertical="top"/>
    </xf>
    <xf numFmtId="0" fontId="4" fillId="0" borderId="0" xfId="5" applyFont="1" applyFill="1" applyAlignment="1">
      <alignment wrapText="1"/>
    </xf>
    <xf numFmtId="172" fontId="4" fillId="0" borderId="0" xfId="5" applyNumberFormat="1" applyFont="1" applyFill="1"/>
    <xf numFmtId="0" fontId="4" fillId="0" borderId="0" xfId="5" applyFont="1" applyFill="1"/>
    <xf numFmtId="43" fontId="3" fillId="0" borderId="0" xfId="4" applyAlignment="1">
      <alignment wrapText="1"/>
    </xf>
    <xf numFmtId="0" fontId="25" fillId="0" borderId="14" xfId="3" applyFont="1" applyFill="1" applyBorder="1" applyAlignment="1">
      <alignment horizontal="left" wrapText="1"/>
    </xf>
    <xf numFmtId="3" fontId="3" fillId="0" borderId="0" xfId="3" applyNumberFormat="1" applyAlignment="1">
      <alignment horizontal="center" vertical="center" wrapText="1"/>
    </xf>
    <xf numFmtId="43" fontId="0" fillId="0" borderId="0" xfId="4" applyFont="1" applyFill="1"/>
    <xf numFmtId="43" fontId="3" fillId="0" borderId="0" xfId="3" applyNumberFormat="1" applyAlignment="1">
      <alignment horizontal="center" vertical="center" wrapText="1"/>
    </xf>
    <xf numFmtId="0" fontId="18" fillId="0" borderId="14" xfId="3" applyFont="1" applyFill="1" applyBorder="1" applyAlignment="1">
      <alignment horizontal="left" wrapText="1" indent="2"/>
    </xf>
    <xf numFmtId="3" fontId="22" fillId="0" borderId="0" xfId="3" applyNumberFormat="1" applyFont="1" applyFill="1" applyBorder="1" applyAlignment="1">
      <alignment horizontal="right"/>
    </xf>
    <xf numFmtId="43" fontId="3" fillId="0" borderId="0" xfId="4" applyFill="1" applyAlignment="1">
      <alignment wrapText="1"/>
    </xf>
    <xf numFmtId="43" fontId="3" fillId="0" borderId="0" xfId="4" applyFill="1" applyAlignment="1">
      <alignment horizontal="center" vertical="center" wrapText="1"/>
    </xf>
    <xf numFmtId="0" fontId="18" fillId="0" borderId="14" xfId="3" applyFont="1" applyFill="1" applyBorder="1" applyAlignment="1">
      <alignment horizontal="left" vertical="center" wrapText="1" indent="2"/>
    </xf>
    <xf numFmtId="3" fontId="18" fillId="0" borderId="14" xfId="3" applyNumberFormat="1" applyFont="1" applyFill="1" applyBorder="1" applyAlignment="1">
      <alignment vertical="center" wrapText="1"/>
    </xf>
    <xf numFmtId="2" fontId="18" fillId="0" borderId="14" xfId="3" applyNumberFormat="1" applyFont="1" applyFill="1" applyBorder="1" applyAlignment="1">
      <alignment horizontal="right" vertical="center" wrapText="1"/>
    </xf>
    <xf numFmtId="2" fontId="18" fillId="0" borderId="8" xfId="3" applyNumberFormat="1" applyFont="1" applyFill="1" applyBorder="1" applyAlignment="1">
      <alignment horizontal="right" vertical="center"/>
    </xf>
    <xf numFmtId="43" fontId="0" fillId="0" borderId="0" xfId="4" applyFont="1" applyFill="1" applyAlignment="1">
      <alignment vertical="center"/>
    </xf>
    <xf numFmtId="0" fontId="3" fillId="0" borderId="0" xfId="3" applyFill="1" applyAlignment="1">
      <alignment vertical="center" wrapText="1"/>
    </xf>
    <xf numFmtId="43" fontId="3" fillId="0" borderId="0" xfId="4" applyFill="1" applyAlignment="1">
      <alignment vertical="center" wrapText="1"/>
    </xf>
    <xf numFmtId="43" fontId="3" fillId="0" borderId="0" xfId="4" applyAlignment="1">
      <alignment horizontal="center" vertical="center" wrapText="1"/>
    </xf>
    <xf numFmtId="2" fontId="4" fillId="0" borderId="14" xfId="3" applyNumberFormat="1" applyFont="1" applyBorder="1" applyAlignment="1">
      <alignment horizontal="right" vertical="center" wrapText="1"/>
    </xf>
    <xf numFmtId="43" fontId="7" fillId="0" borderId="0" xfId="4" applyFont="1" applyAlignment="1">
      <alignment horizontal="center" vertical="center" wrapText="1"/>
    </xf>
    <xf numFmtId="43" fontId="38" fillId="0" borderId="0" xfId="6" applyFont="1"/>
    <xf numFmtId="0" fontId="0" fillId="2" borderId="0" xfId="0" applyFill="1"/>
    <xf numFmtId="2" fontId="10" fillId="0" borderId="13" xfId="3" applyNumberFormat="1" applyFont="1" applyBorder="1" applyAlignment="1">
      <alignment horizontal="center"/>
    </xf>
    <xf numFmtId="43" fontId="10" fillId="0" borderId="12" xfId="4" applyFont="1" applyBorder="1" applyAlignment="1">
      <alignment horizontal="right"/>
    </xf>
    <xf numFmtId="43" fontId="21" fillId="0" borderId="0" xfId="4" applyFont="1"/>
    <xf numFmtId="0" fontId="12" fillId="0" borderId="8" xfId="3" applyFont="1" applyBorder="1" applyAlignment="1">
      <alignment vertical="center"/>
    </xf>
    <xf numFmtId="0" fontId="4" fillId="0" borderId="14" xfId="3" applyFont="1" applyBorder="1" applyAlignment="1">
      <alignment vertical="center"/>
    </xf>
    <xf numFmtId="3" fontId="4" fillId="0" borderId="14" xfId="3" applyNumberFormat="1" applyFont="1" applyBorder="1" applyAlignment="1">
      <alignment vertical="center"/>
    </xf>
    <xf numFmtId="2" fontId="10" fillId="0" borderId="14" xfId="3" applyNumberFormat="1" applyFont="1" applyBorder="1" applyAlignment="1">
      <alignment horizontal="center" vertical="center"/>
    </xf>
    <xf numFmtId="2" fontId="10" fillId="0" borderId="8" xfId="3" applyNumberFormat="1" applyFont="1" applyBorder="1" applyAlignment="1">
      <alignment horizontal="right" vertical="center"/>
    </xf>
    <xf numFmtId="0" fontId="4" fillId="0" borderId="8" xfId="3" applyFont="1" applyBorder="1" applyAlignment="1">
      <alignment vertical="center" wrapText="1"/>
    </xf>
    <xf numFmtId="3" fontId="4" fillId="0" borderId="14" xfId="3" applyNumberFormat="1" applyFont="1" applyBorder="1" applyAlignment="1">
      <alignment horizontal="right" vertical="center" wrapText="1"/>
    </xf>
    <xf numFmtId="2" fontId="4" fillId="0" borderId="14" xfId="3" applyNumberFormat="1" applyFont="1" applyBorder="1" applyAlignment="1">
      <alignment horizontal="center" vertical="center" wrapText="1"/>
    </xf>
    <xf numFmtId="2" fontId="4" fillId="0" borderId="8" xfId="3" applyNumberFormat="1" applyFont="1" applyBorder="1" applyAlignment="1">
      <alignment horizontal="right" vertical="center"/>
    </xf>
    <xf numFmtId="2" fontId="4" fillId="0" borderId="10" xfId="3" applyNumberFormat="1" applyFont="1" applyBorder="1" applyAlignment="1">
      <alignment horizontal="right" vertical="center"/>
    </xf>
    <xf numFmtId="3" fontId="0" fillId="0" borderId="0" xfId="0" applyNumberFormat="1" applyAlignment="1">
      <alignment horizontal="center"/>
    </xf>
    <xf numFmtId="0" fontId="36" fillId="0" borderId="0" xfId="7" applyFont="1" applyFill="1" applyAlignment="1">
      <alignment horizontal="left" vertical="center"/>
    </xf>
    <xf numFmtId="0" fontId="36" fillId="0" borderId="0" xfId="7" applyFont="1" applyFill="1"/>
    <xf numFmtId="0" fontId="36" fillId="0" borderId="0" xfId="7" applyFont="1" applyFill="1" applyAlignment="1">
      <alignment horizontal="right" vertical="center"/>
    </xf>
    <xf numFmtId="175" fontId="36" fillId="0" borderId="0" xfId="7" applyNumberFormat="1" applyFont="1" applyFill="1" applyAlignment="1">
      <alignment vertical="center"/>
    </xf>
    <xf numFmtId="0" fontId="36" fillId="0" borderId="11" xfId="8" applyFont="1" applyFill="1" applyBorder="1" applyAlignment="1">
      <alignment horizontal="centerContinuous" vertical="center"/>
    </xf>
    <xf numFmtId="0" fontId="36" fillId="0" borderId="11" xfId="7" applyFont="1" applyFill="1" applyBorder="1" applyAlignment="1">
      <alignment horizontal="center" vertical="center"/>
    </xf>
    <xf numFmtId="0" fontId="36" fillId="0" borderId="3" xfId="8" applyFont="1" applyFill="1" applyBorder="1" applyAlignment="1">
      <alignment horizontal="center" vertical="center" wrapText="1"/>
    </xf>
    <xf numFmtId="0" fontId="36" fillId="0" borderId="4" xfId="8" applyFont="1" applyFill="1" applyBorder="1" applyAlignment="1">
      <alignment horizontal="center" vertical="center" wrapText="1"/>
    </xf>
    <xf numFmtId="0" fontId="36" fillId="0" borderId="4" xfId="7" applyFont="1" applyFill="1" applyBorder="1" applyAlignment="1">
      <alignment horizontal="center" vertical="center"/>
    </xf>
    <xf numFmtId="0" fontId="36" fillId="0" borderId="7" xfId="7" applyFont="1" applyFill="1" applyBorder="1" applyAlignment="1">
      <alignment horizontal="center" vertical="center"/>
    </xf>
    <xf numFmtId="176" fontId="41" fillId="3" borderId="11" xfId="7" applyNumberFormat="1" applyFont="1" applyFill="1" applyBorder="1" applyAlignment="1">
      <alignment horizontal="right" vertical="center"/>
    </xf>
    <xf numFmtId="0" fontId="36" fillId="0" borderId="14" xfId="8" applyFont="1" applyFill="1" applyBorder="1" applyAlignment="1">
      <alignment horizontal="right" vertical="center" wrapText="1"/>
    </xf>
    <xf numFmtId="0" fontId="36" fillId="0" borderId="0" xfId="8" applyFont="1" applyFill="1" applyBorder="1" applyAlignment="1">
      <alignment horizontal="right" vertical="center" wrapText="1"/>
    </xf>
    <xf numFmtId="176" fontId="36" fillId="0" borderId="0" xfId="7" applyNumberFormat="1" applyFont="1" applyFill="1" applyBorder="1" applyAlignment="1">
      <alignment horizontal="right" vertical="center"/>
    </xf>
    <xf numFmtId="176" fontId="36" fillId="0" borderId="25" xfId="7" applyNumberFormat="1" applyFont="1" applyFill="1" applyBorder="1" applyAlignment="1">
      <alignment horizontal="right" vertical="center"/>
    </xf>
    <xf numFmtId="0" fontId="41" fillId="0" borderId="14" xfId="7" applyFont="1" applyFill="1" applyBorder="1" applyAlignment="1">
      <alignment vertical="center"/>
    </xf>
    <xf numFmtId="0" fontId="41" fillId="0" borderId="0" xfId="7" applyFont="1" applyFill="1" applyBorder="1" applyAlignment="1">
      <alignment vertical="center"/>
    </xf>
    <xf numFmtId="176" fontId="41" fillId="0" borderId="0" xfId="7" applyNumberFormat="1" applyFont="1" applyFill="1" applyBorder="1" applyAlignment="1">
      <alignment horizontal="right" vertical="center"/>
    </xf>
    <xf numFmtId="176" fontId="41" fillId="0" borderId="25" xfId="7" applyNumberFormat="1" applyFont="1" applyFill="1" applyBorder="1" applyAlignment="1">
      <alignment horizontal="right" vertical="center"/>
    </xf>
    <xf numFmtId="0" fontId="36" fillId="0" borderId="14" xfId="7" applyFont="1" applyFill="1" applyBorder="1"/>
    <xf numFmtId="0" fontId="36" fillId="0" borderId="0" xfId="7" applyFont="1" applyFill="1" applyBorder="1" applyAlignment="1">
      <alignment vertical="center"/>
    </xf>
    <xf numFmtId="176" fontId="36" fillId="0" borderId="0" xfId="7" applyNumberFormat="1" applyFont="1" applyFill="1"/>
    <xf numFmtId="0" fontId="36" fillId="0" borderId="0" xfId="7" applyFont="1" applyFill="1" applyBorder="1"/>
    <xf numFmtId="0" fontId="36" fillId="0" borderId="25" xfId="7" applyFont="1" applyFill="1" applyBorder="1"/>
    <xf numFmtId="173" fontId="36" fillId="0" borderId="0" xfId="7" applyNumberFormat="1" applyFont="1" applyFill="1"/>
    <xf numFmtId="0" fontId="36" fillId="0" borderId="15" xfId="7" applyFont="1" applyFill="1" applyBorder="1"/>
    <xf numFmtId="0" fontId="36" fillId="0" borderId="1" xfId="7" applyFont="1" applyFill="1" applyBorder="1"/>
    <xf numFmtId="0" fontId="36" fillId="0" borderId="24" xfId="7" applyFont="1" applyFill="1" applyBorder="1"/>
    <xf numFmtId="0" fontId="36" fillId="0" borderId="0" xfId="7" applyFont="1" applyFill="1" applyAlignment="1">
      <alignment horizontal="left" vertical="center" wrapText="1"/>
    </xf>
    <xf numFmtId="0" fontId="36" fillId="0" borderId="14" xfId="7" applyFont="1" applyFill="1" applyBorder="1" applyAlignment="1">
      <alignment vertical="center"/>
    </xf>
    <xf numFmtId="0" fontId="36" fillId="0" borderId="0" xfId="7" applyFont="1" applyFill="1" applyAlignment="1">
      <alignment wrapText="1"/>
    </xf>
    <xf numFmtId="0" fontId="36" fillId="0" borderId="0" xfId="7" applyFont="1" applyFill="1" applyAlignment="1">
      <alignment vertical="center"/>
    </xf>
    <xf numFmtId="0" fontId="36" fillId="0" borderId="11" xfId="8" applyFont="1" applyFill="1" applyBorder="1" applyAlignment="1">
      <alignment horizontal="center" vertical="center" wrapText="1"/>
    </xf>
    <xf numFmtId="0" fontId="36" fillId="0" borderId="11" xfId="7" applyFont="1" applyFill="1" applyBorder="1" applyAlignment="1">
      <alignment horizontal="center" vertical="center" wrapText="1"/>
    </xf>
    <xf numFmtId="0" fontId="36" fillId="0" borderId="4" xfId="7" applyFont="1" applyFill="1" applyBorder="1" applyAlignment="1">
      <alignment horizontal="center" vertical="center" wrapText="1"/>
    </xf>
    <xf numFmtId="0" fontId="36" fillId="0" borderId="7" xfId="8" applyFont="1" applyFill="1" applyBorder="1" applyAlignment="1">
      <alignment horizontal="center" vertical="center" wrapText="1"/>
    </xf>
    <xf numFmtId="0" fontId="41" fillId="3" borderId="11" xfId="8" applyFont="1" applyFill="1" applyBorder="1" applyAlignment="1">
      <alignment horizontal="right" vertical="center" wrapText="1"/>
    </xf>
    <xf numFmtId="176" fontId="41" fillId="3" borderId="11" xfId="7" applyNumberFormat="1" applyFont="1" applyFill="1" applyBorder="1" applyAlignment="1">
      <alignment horizontal="right" vertical="center" wrapText="1"/>
    </xf>
    <xf numFmtId="176" fontId="36" fillId="0" borderId="0" xfId="7" applyNumberFormat="1" applyFont="1" applyFill="1" applyBorder="1" applyAlignment="1">
      <alignment horizontal="right" vertical="center" wrapText="1"/>
    </xf>
    <xf numFmtId="176" fontId="36" fillId="0" borderId="25" xfId="7" applyNumberFormat="1" applyFont="1" applyFill="1" applyBorder="1" applyAlignment="1">
      <alignment horizontal="right" vertical="center" wrapText="1"/>
    </xf>
    <xf numFmtId="0" fontId="36" fillId="0" borderId="14" xfId="7" applyFont="1" applyFill="1" applyBorder="1" applyAlignment="1">
      <alignment vertical="center" wrapText="1"/>
    </xf>
    <xf numFmtId="0" fontId="36" fillId="0" borderId="15" xfId="7" applyFont="1" applyFill="1" applyBorder="1" applyAlignment="1">
      <alignment horizontal="right" vertical="center" wrapText="1"/>
    </xf>
    <xf numFmtId="0" fontId="36" fillId="0" borderId="1" xfId="7" applyFont="1" applyFill="1" applyBorder="1" applyAlignment="1">
      <alignment wrapText="1"/>
    </xf>
    <xf numFmtId="0" fontId="36" fillId="0" borderId="24" xfId="7" applyFont="1" applyFill="1" applyBorder="1" applyAlignment="1">
      <alignment wrapText="1"/>
    </xf>
    <xf numFmtId="0" fontId="36" fillId="0" borderId="15" xfId="7" applyFont="1" applyFill="1" applyBorder="1" applyAlignment="1">
      <alignment wrapText="1"/>
    </xf>
    <xf numFmtId="173" fontId="36" fillId="0" borderId="0" xfId="7" applyNumberFormat="1" applyFont="1" applyFill="1" applyAlignment="1">
      <alignment wrapText="1"/>
    </xf>
    <xf numFmtId="0" fontId="36" fillId="0" borderId="13" xfId="8" applyFont="1" applyFill="1" applyBorder="1" applyAlignment="1">
      <alignment horizontal="center" vertical="center" wrapText="1"/>
    </xf>
    <xf numFmtId="0" fontId="36" fillId="0" borderId="26" xfId="7" applyFont="1" applyFill="1" applyBorder="1" applyAlignment="1">
      <alignment horizontal="center" vertical="center"/>
    </xf>
    <xf numFmtId="0" fontId="36" fillId="0" borderId="23" xfId="7" applyFont="1" applyFill="1" applyBorder="1" applyAlignment="1">
      <alignment horizontal="center" vertical="center"/>
    </xf>
    <xf numFmtId="0" fontId="41" fillId="3" borderId="14" xfId="8" applyFont="1" applyFill="1" applyBorder="1" applyAlignment="1">
      <alignment horizontal="right" vertical="center" wrapText="1"/>
    </xf>
    <xf numFmtId="176" fontId="41" fillId="3" borderId="0" xfId="7" applyNumberFormat="1" applyFont="1" applyFill="1" applyBorder="1" applyAlignment="1">
      <alignment horizontal="right" vertical="center"/>
    </xf>
    <xf numFmtId="176" fontId="41" fillId="3" borderId="25" xfId="7" applyNumberFormat="1" applyFont="1" applyFill="1" applyBorder="1" applyAlignment="1">
      <alignment horizontal="right" vertical="center"/>
    </xf>
    <xf numFmtId="0" fontId="36" fillId="0" borderId="15" xfId="7" applyFont="1" applyFill="1" applyBorder="1" applyAlignment="1">
      <alignment horizontal="right" vertical="center"/>
    </xf>
    <xf numFmtId="0" fontId="36" fillId="0" borderId="15" xfId="7" applyFont="1" applyFill="1" applyBorder="1" applyAlignment="1">
      <alignment vertical="center"/>
    </xf>
    <xf numFmtId="176" fontId="36" fillId="0" borderId="1" xfId="7" applyNumberFormat="1" applyFont="1" applyFill="1" applyBorder="1" applyAlignment="1">
      <alignment horizontal="right" vertical="center"/>
    </xf>
    <xf numFmtId="176" fontId="36" fillId="0" borderId="24" xfId="7" applyNumberFormat="1" applyFont="1" applyFill="1" applyBorder="1" applyAlignment="1">
      <alignment horizontal="right" vertical="center"/>
    </xf>
    <xf numFmtId="0" fontId="36" fillId="0" borderId="15" xfId="7" applyFont="1" applyFill="1" applyBorder="1" applyAlignment="1">
      <alignment vertical="center" wrapText="1"/>
    </xf>
    <xf numFmtId="0" fontId="36" fillId="0" borderId="0" xfId="7" applyFont="1" applyFill="1" applyAlignment="1">
      <alignment vertical="center" wrapText="1"/>
    </xf>
    <xf numFmtId="0" fontId="36" fillId="0" borderId="14" xfId="7" applyFont="1" applyFill="1" applyBorder="1" applyAlignment="1">
      <alignment vertical="top" wrapText="1"/>
    </xf>
    <xf numFmtId="176" fontId="36" fillId="0" borderId="0" xfId="7" applyNumberFormat="1" applyFont="1" applyFill="1" applyBorder="1" applyAlignment="1">
      <alignment horizontal="right" vertical="top"/>
    </xf>
    <xf numFmtId="176" fontId="36" fillId="0" borderId="25" xfId="7" applyNumberFormat="1" applyFont="1" applyFill="1" applyBorder="1" applyAlignment="1">
      <alignment horizontal="right" vertical="top"/>
    </xf>
    <xf numFmtId="0" fontId="0" fillId="0" borderId="21" xfId="0" applyBorder="1"/>
    <xf numFmtId="3" fontId="32" fillId="0" borderId="22" xfId="0" applyNumberFormat="1" applyFont="1" applyBorder="1" applyAlignment="1">
      <alignment horizontal="right" vertical="center"/>
    </xf>
    <xf numFmtId="0" fontId="32" fillId="0" borderId="22" xfId="0" applyFont="1" applyBorder="1" applyAlignment="1">
      <alignment horizontal="right" vertical="center"/>
    </xf>
    <xf numFmtId="0" fontId="34" fillId="0" borderId="22" xfId="0" applyFont="1" applyBorder="1" applyAlignment="1">
      <alignment vertical="center" wrapText="1"/>
    </xf>
    <xf numFmtId="3" fontId="34" fillId="0" borderId="22" xfId="0" applyNumberFormat="1" applyFont="1" applyBorder="1" applyAlignment="1">
      <alignment horizontal="right" vertical="center"/>
    </xf>
    <xf numFmtId="0" fontId="34" fillId="0" borderId="22" xfId="0" applyFont="1" applyBorder="1" applyAlignment="1">
      <alignment horizontal="right" vertical="center"/>
    </xf>
    <xf numFmtId="0" fontId="30" fillId="0" borderId="0" xfId="0" applyFont="1" applyAlignment="1">
      <alignment wrapText="1"/>
    </xf>
    <xf numFmtId="0" fontId="34" fillId="0" borderId="18" xfId="0" applyFont="1" applyBorder="1" applyAlignment="1">
      <alignment vertical="center" wrapText="1"/>
    </xf>
    <xf numFmtId="0" fontId="34" fillId="0" borderId="18" xfId="0" applyFont="1" applyBorder="1" applyAlignment="1">
      <alignment horizontal="right" vertical="center"/>
    </xf>
    <xf numFmtId="3" fontId="34" fillId="0" borderId="18" xfId="0" applyNumberFormat="1" applyFont="1" applyBorder="1" applyAlignment="1">
      <alignment horizontal="right" vertical="center"/>
    </xf>
    <xf numFmtId="0" fontId="44" fillId="0" borderId="30" xfId="0" applyFont="1" applyBorder="1" applyAlignment="1">
      <alignment vertical="center"/>
    </xf>
    <xf numFmtId="0" fontId="30" fillId="0" borderId="0" xfId="0" applyFont="1" applyAlignment="1">
      <alignment vertical="center" wrapText="1"/>
    </xf>
    <xf numFmtId="0" fontId="32" fillId="0" borderId="30" xfId="0" applyFont="1" applyBorder="1" applyAlignment="1">
      <alignment vertical="center" wrapText="1"/>
    </xf>
    <xf numFmtId="0" fontId="44" fillId="0" borderId="22" xfId="0" applyFont="1" applyBorder="1" applyAlignment="1">
      <alignment vertical="center" wrapText="1"/>
    </xf>
    <xf numFmtId="0" fontId="44" fillId="0" borderId="31" xfId="0" applyFont="1" applyBorder="1" applyAlignment="1">
      <alignment vertical="center"/>
    </xf>
    <xf numFmtId="0" fontId="45" fillId="0" borderId="18" xfId="0" applyFont="1" applyBorder="1" applyAlignment="1">
      <alignment vertical="center" wrapText="1"/>
    </xf>
    <xf numFmtId="0" fontId="46" fillId="0" borderId="0" xfId="0" applyFont="1" applyAlignment="1">
      <alignment horizontal="justify" vertical="center"/>
    </xf>
    <xf numFmtId="0" fontId="4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4" fillId="0" borderId="18" xfId="0" applyFont="1" applyBorder="1" applyAlignment="1">
      <alignment vertical="center"/>
    </xf>
    <xf numFmtId="0" fontId="44" fillId="0" borderId="18" xfId="0" applyFont="1" applyBorder="1" applyAlignment="1">
      <alignment horizontal="right" vertical="center"/>
    </xf>
    <xf numFmtId="0" fontId="42" fillId="0" borderId="0" xfId="0" applyFont="1" applyAlignment="1">
      <alignment vertical="center" wrapText="1"/>
    </xf>
    <xf numFmtId="0" fontId="49" fillId="0" borderId="30" xfId="0" applyFont="1" applyBorder="1" applyAlignment="1">
      <alignment horizontal="center" vertical="center" wrapText="1"/>
    </xf>
    <xf numFmtId="3" fontId="49" fillId="0" borderId="0" xfId="0" applyNumberFormat="1" applyFont="1" applyAlignment="1">
      <alignment horizontal="right" vertical="center"/>
    </xf>
    <xf numFmtId="0" fontId="50" fillId="0" borderId="22" xfId="0" applyFont="1" applyBorder="1" applyAlignment="1">
      <alignment horizontal="right" vertical="center" wrapText="1"/>
    </xf>
    <xf numFmtId="3" fontId="44" fillId="0" borderId="0" xfId="0" applyNumberFormat="1" applyFont="1" applyAlignment="1">
      <alignment horizontal="right" vertical="center"/>
    </xf>
    <xf numFmtId="0" fontId="49" fillId="0" borderId="30" xfId="0" applyFont="1" applyBorder="1" applyAlignment="1">
      <alignment vertical="center" wrapText="1"/>
    </xf>
    <xf numFmtId="0" fontId="51" fillId="0" borderId="18" xfId="0" applyFont="1" applyBorder="1" applyAlignment="1">
      <alignment vertical="center"/>
    </xf>
    <xf numFmtId="0" fontId="51" fillId="0" borderId="31" xfId="0" applyFont="1" applyBorder="1" applyAlignment="1">
      <alignment vertical="center"/>
    </xf>
    <xf numFmtId="3" fontId="44" fillId="0" borderId="30" xfId="0" applyNumberFormat="1" applyFont="1" applyBorder="1" applyAlignment="1">
      <alignment horizontal="right" vertical="center"/>
    </xf>
    <xf numFmtId="3" fontId="44" fillId="0" borderId="22" xfId="0" applyNumberFormat="1" applyFont="1" applyBorder="1" applyAlignment="1">
      <alignment horizontal="right" vertical="center"/>
    </xf>
    <xf numFmtId="0" fontId="44" fillId="0" borderId="30" xfId="0" applyFont="1" applyBorder="1" applyAlignment="1">
      <alignment horizontal="right" vertical="center"/>
    </xf>
    <xf numFmtId="0" fontId="44" fillId="0" borderId="22" xfId="0" applyFont="1" applyBorder="1" applyAlignment="1">
      <alignment horizontal="right" vertical="center"/>
    </xf>
    <xf numFmtId="3" fontId="49" fillId="0" borderId="30" xfId="0" applyNumberFormat="1" applyFont="1" applyBorder="1" applyAlignment="1">
      <alignment horizontal="right" vertical="center"/>
    </xf>
    <xf numFmtId="3" fontId="49" fillId="0" borderId="22" xfId="0" applyNumberFormat="1" applyFont="1" applyBorder="1" applyAlignment="1">
      <alignment horizontal="right" vertical="center"/>
    </xf>
    <xf numFmtId="0" fontId="50" fillId="0" borderId="30" xfId="0" applyFont="1" applyBorder="1" applyAlignment="1">
      <alignment horizontal="right" vertical="center"/>
    </xf>
    <xf numFmtId="3" fontId="49" fillId="0" borderId="27" xfId="0" applyNumberFormat="1" applyFont="1" applyBorder="1" applyAlignment="1">
      <alignment horizontal="right" vertical="center"/>
    </xf>
    <xf numFmtId="0" fontId="33" fillId="0" borderId="18" xfId="0" applyFont="1" applyBorder="1" applyAlignment="1">
      <alignment horizontal="center" vertical="center" wrapText="1"/>
    </xf>
    <xf numFmtId="0" fontId="51" fillId="0" borderId="30" xfId="0" applyFont="1" applyBorder="1" applyAlignment="1">
      <alignment vertical="center"/>
    </xf>
    <xf numFmtId="0" fontId="44" fillId="0" borderId="18" xfId="0" applyFont="1" applyBorder="1" applyAlignment="1">
      <alignment horizontal="center" vertical="center"/>
    </xf>
    <xf numFmtId="0" fontId="49" fillId="0" borderId="30" xfId="0" applyFont="1" applyBorder="1" applyAlignment="1">
      <alignment vertical="center"/>
    </xf>
    <xf numFmtId="3" fontId="50" fillId="0" borderId="22" xfId="0" applyNumberFormat="1" applyFont="1" applyBorder="1" applyAlignment="1">
      <alignment horizontal="center" vertical="center"/>
    </xf>
    <xf numFmtId="0" fontId="49" fillId="0" borderId="22" xfId="0" applyFont="1" applyBorder="1" applyAlignment="1">
      <alignment horizontal="right" vertical="center"/>
    </xf>
    <xf numFmtId="0" fontId="44" fillId="0" borderId="16" xfId="0" applyFont="1" applyBorder="1" applyAlignment="1">
      <alignment vertical="center" wrapText="1"/>
    </xf>
    <xf numFmtId="0" fontId="44" fillId="0" borderId="18" xfId="0" applyFont="1" applyBorder="1" applyAlignment="1">
      <alignment vertical="center" wrapText="1"/>
    </xf>
    <xf numFmtId="0" fontId="44" fillId="0" borderId="16" xfId="0" applyFont="1" applyBorder="1" applyAlignment="1">
      <alignment vertical="center"/>
    </xf>
    <xf numFmtId="0" fontId="47" fillId="0" borderId="0" xfId="0" applyFont="1" applyAlignment="1">
      <alignment horizontal="justify" vertical="center"/>
    </xf>
    <xf numFmtId="0" fontId="54" fillId="0" borderId="0" xfId="7" applyNumberFormat="1" applyFont="1" applyFill="1" applyBorder="1" applyAlignment="1" applyProtection="1"/>
    <xf numFmtId="0" fontId="53" fillId="0" borderId="11" xfId="7" applyFont="1" applyBorder="1" applyAlignment="1">
      <alignment horizontal="center" vertical="center"/>
    </xf>
    <xf numFmtId="0" fontId="54" fillId="0" borderId="12" xfId="7" applyFont="1" applyBorder="1" applyAlignment="1">
      <alignment horizontal="center" vertical="top" wrapText="1"/>
    </xf>
    <xf numFmtId="0" fontId="55" fillId="0" borderId="12" xfId="7" applyFont="1" applyBorder="1" applyAlignment="1">
      <alignment vertical="top" wrapText="1"/>
    </xf>
    <xf numFmtId="176" fontId="54" fillId="0" borderId="12" xfId="7" applyNumberFormat="1" applyFont="1" applyBorder="1" applyAlignment="1">
      <alignment horizontal="right" vertical="top" wrapText="1"/>
    </xf>
    <xf numFmtId="0" fontId="54" fillId="0" borderId="0" xfId="7" applyNumberFormat="1" applyFont="1" applyFill="1" applyBorder="1" applyAlignment="1" applyProtection="1">
      <alignment vertical="top" wrapText="1"/>
    </xf>
    <xf numFmtId="0" fontId="54" fillId="0" borderId="8" xfId="7" applyFont="1" applyBorder="1" applyAlignment="1">
      <alignment horizontal="center" vertical="top" wrapText="1"/>
    </xf>
    <xf numFmtId="0" fontId="55" fillId="0" borderId="8" xfId="7" applyFont="1" applyBorder="1" applyAlignment="1">
      <alignment vertical="top" wrapText="1"/>
    </xf>
    <xf numFmtId="176" fontId="54" fillId="0" borderId="8" xfId="7" applyNumberFormat="1" applyFont="1" applyBorder="1" applyAlignment="1">
      <alignment horizontal="right" vertical="top" wrapText="1"/>
    </xf>
    <xf numFmtId="0" fontId="53" fillId="3" borderId="8" xfId="7" applyNumberFormat="1" applyFont="1" applyFill="1" applyBorder="1" applyAlignment="1" applyProtection="1">
      <alignment horizontal="center" vertical="center" wrapText="1"/>
    </xf>
    <xf numFmtId="0" fontId="53" fillId="3" borderId="8" xfId="7" applyNumberFormat="1" applyFont="1" applyFill="1" applyBorder="1" applyAlignment="1" applyProtection="1">
      <alignment horizontal="right" vertical="center" wrapText="1"/>
    </xf>
    <xf numFmtId="176" fontId="53" fillId="3" borderId="8" xfId="7" applyNumberFormat="1" applyFont="1" applyFill="1" applyBorder="1" applyAlignment="1">
      <alignment horizontal="right" vertical="center" wrapText="1"/>
    </xf>
    <xf numFmtId="0" fontId="53" fillId="0" borderId="0" xfId="7" applyNumberFormat="1" applyFont="1" applyFill="1" applyBorder="1" applyAlignment="1" applyProtection="1">
      <alignment vertical="top" wrapText="1"/>
    </xf>
    <xf numFmtId="0" fontId="54" fillId="0" borderId="10" xfId="7" applyNumberFormat="1" applyFont="1" applyFill="1" applyBorder="1" applyAlignment="1" applyProtection="1">
      <alignment horizontal="center"/>
    </xf>
    <xf numFmtId="0" fontId="54" fillId="0" borderId="10" xfId="7" applyNumberFormat="1" applyFont="1" applyFill="1" applyBorder="1" applyAlignment="1" applyProtection="1"/>
    <xf numFmtId="0" fontId="54" fillId="0" borderId="0" xfId="7" applyNumberFormat="1" applyFont="1" applyFill="1" applyBorder="1" applyAlignment="1" applyProtection="1">
      <alignment horizontal="center"/>
    </xf>
    <xf numFmtId="0" fontId="57" fillId="0" borderId="16" xfId="0" applyFont="1" applyBorder="1" applyAlignment="1">
      <alignment horizontal="justify" vertical="center"/>
    </xf>
    <xf numFmtId="0" fontId="57" fillId="0" borderId="16" xfId="0" applyFont="1" applyBorder="1" applyAlignment="1">
      <alignment horizontal="center" vertical="center"/>
    </xf>
    <xf numFmtId="0" fontId="50" fillId="0" borderId="49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49" fillId="0" borderId="21" xfId="0" applyFont="1" applyBorder="1" applyAlignment="1">
      <alignment horizontal="justify" vertical="center"/>
    </xf>
    <xf numFmtId="3" fontId="49" fillId="0" borderId="21" xfId="0" applyNumberFormat="1" applyFont="1" applyBorder="1" applyAlignment="1">
      <alignment horizontal="right" vertical="center"/>
    </xf>
    <xf numFmtId="0" fontId="58" fillId="0" borderId="21" xfId="0" applyFont="1" applyBorder="1" applyAlignment="1">
      <alignment horizontal="left" vertical="center"/>
    </xf>
    <xf numFmtId="0" fontId="58" fillId="0" borderId="30" xfId="0" applyFont="1" applyBorder="1" applyAlignment="1">
      <alignment horizontal="left" vertical="center"/>
    </xf>
    <xf numFmtId="0" fontId="50" fillId="0" borderId="21" xfId="0" applyFont="1" applyBorder="1" applyAlignment="1">
      <alignment horizontal="right" vertical="center"/>
    </xf>
    <xf numFmtId="0" fontId="49" fillId="0" borderId="21" xfId="0" applyFont="1" applyBorder="1" applyAlignment="1">
      <alignment horizontal="justify" vertical="center" wrapText="1"/>
    </xf>
    <xf numFmtId="0" fontId="44" fillId="0" borderId="21" xfId="0" applyFont="1" applyBorder="1" applyAlignment="1">
      <alignment horizontal="justify" vertical="center" wrapText="1"/>
    </xf>
    <xf numFmtId="3" fontId="44" fillId="0" borderId="21" xfId="0" applyNumberFormat="1" applyFont="1" applyBorder="1" applyAlignment="1">
      <alignment horizontal="right" vertical="center"/>
    </xf>
    <xf numFmtId="0" fontId="57" fillId="0" borderId="19" xfId="0" applyFont="1" applyBorder="1" applyAlignment="1">
      <alignment horizontal="justify" vertical="center"/>
    </xf>
    <xf numFmtId="0" fontId="0" fillId="0" borderId="16" xfId="0" applyBorder="1" applyAlignment="1">
      <alignment vertical="center"/>
    </xf>
    <xf numFmtId="0" fontId="57" fillId="0" borderId="31" xfId="0" applyFont="1" applyBorder="1" applyAlignment="1">
      <alignment horizontal="justify" vertical="center"/>
    </xf>
    <xf numFmtId="0" fontId="44" fillId="0" borderId="19" xfId="0" applyFont="1" applyBorder="1" applyAlignment="1">
      <alignment horizontal="right" vertical="center"/>
    </xf>
    <xf numFmtId="0" fontId="43" fillId="0" borderId="16" xfId="0" applyFont="1" applyBorder="1" applyAlignment="1">
      <alignment horizontal="justify" vertical="center"/>
    </xf>
    <xf numFmtId="0" fontId="43" fillId="0" borderId="16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justify" vertical="center"/>
    </xf>
    <xf numFmtId="3" fontId="32" fillId="0" borderId="0" xfId="0" applyNumberFormat="1" applyFont="1" applyAlignment="1">
      <alignment horizontal="right" vertical="center"/>
    </xf>
    <xf numFmtId="0" fontId="34" fillId="0" borderId="21" xfId="0" applyFont="1" applyBorder="1" applyAlignment="1">
      <alignment horizontal="justify" vertical="center"/>
    </xf>
    <xf numFmtId="0" fontId="34" fillId="0" borderId="0" xfId="0" applyFont="1" applyAlignment="1">
      <alignment horizontal="justify" vertical="center"/>
    </xf>
    <xf numFmtId="0" fontId="44" fillId="0" borderId="30" xfId="0" applyFont="1" applyBorder="1" applyAlignment="1">
      <alignment horizontal="justify" vertical="center"/>
    </xf>
    <xf numFmtId="0" fontId="58" fillId="0" borderId="21" xfId="0" applyFont="1" applyBorder="1" applyAlignment="1">
      <alignment horizontal="right" vertical="center"/>
    </xf>
    <xf numFmtId="0" fontId="33" fillId="0" borderId="0" xfId="0" applyFont="1" applyAlignment="1">
      <alignment horizontal="justify" vertical="center"/>
    </xf>
    <xf numFmtId="0" fontId="50" fillId="0" borderId="30" xfId="0" applyFont="1" applyBorder="1" applyAlignment="1">
      <alignment horizontal="justify" vertical="center"/>
    </xf>
    <xf numFmtId="3" fontId="34" fillId="0" borderId="0" xfId="0" applyNumberFormat="1" applyFont="1" applyAlignment="1">
      <alignment horizontal="right" vertical="center"/>
    </xf>
    <xf numFmtId="0" fontId="44" fillId="0" borderId="21" xfId="0" applyFont="1" applyBorder="1" applyAlignment="1">
      <alignment horizontal="right" vertical="center"/>
    </xf>
    <xf numFmtId="0" fontId="43" fillId="0" borderId="19" xfId="0" applyFont="1" applyBorder="1" applyAlignment="1">
      <alignment horizontal="justify" vertical="center"/>
    </xf>
    <xf numFmtId="0" fontId="43" fillId="0" borderId="31" xfId="0" applyFont="1" applyBorder="1" applyAlignment="1">
      <alignment horizontal="justify" vertical="center"/>
    </xf>
    <xf numFmtId="0" fontId="43" fillId="0" borderId="19" xfId="0" applyFont="1" applyBorder="1" applyAlignment="1">
      <alignment horizontal="center" vertical="center"/>
    </xf>
    <xf numFmtId="3" fontId="32" fillId="0" borderId="27" xfId="0" applyNumberFormat="1" applyFont="1" applyBorder="1" applyAlignment="1">
      <alignment horizontal="right" vertical="center"/>
    </xf>
    <xf numFmtId="3" fontId="32" fillId="0" borderId="21" xfId="0" applyNumberFormat="1" applyFont="1" applyBorder="1" applyAlignment="1">
      <alignment horizontal="right" vertical="center"/>
    </xf>
    <xf numFmtId="0" fontId="43" fillId="0" borderId="21" xfId="0" applyFont="1" applyBorder="1" applyAlignment="1">
      <alignment horizontal="justify" vertical="center"/>
    </xf>
    <xf numFmtId="0" fontId="43" fillId="0" borderId="0" xfId="0" applyFont="1" applyAlignment="1">
      <alignment horizontal="justify" vertical="center"/>
    </xf>
    <xf numFmtId="0" fontId="43" fillId="0" borderId="30" xfId="0" applyFont="1" applyBorder="1" applyAlignment="1">
      <alignment horizontal="justify" vertical="center"/>
    </xf>
    <xf numFmtId="3" fontId="34" fillId="0" borderId="30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0" fontId="34" fillId="0" borderId="30" xfId="0" applyFont="1" applyBorder="1" applyAlignment="1">
      <alignment horizontal="justify" vertical="center"/>
    </xf>
    <xf numFmtId="0" fontId="34" fillId="0" borderId="21" xfId="0" applyFont="1" applyBorder="1" applyAlignment="1">
      <alignment horizontal="right" vertical="center"/>
    </xf>
    <xf numFmtId="3" fontId="59" fillId="0" borderId="0" xfId="0" applyNumberFormat="1" applyFont="1" applyAlignment="1">
      <alignment horizontal="right" vertical="center"/>
    </xf>
    <xf numFmtId="3" fontId="59" fillId="0" borderId="30" xfId="0" applyNumberFormat="1" applyFont="1" applyBorder="1" applyAlignment="1">
      <alignment horizontal="right" vertical="center"/>
    </xf>
    <xf numFmtId="3" fontId="59" fillId="0" borderId="21" xfId="0" applyNumberFormat="1" applyFont="1" applyBorder="1" applyAlignment="1">
      <alignment horizontal="right" vertical="center"/>
    </xf>
    <xf numFmtId="0" fontId="32" fillId="0" borderId="21" xfId="0" applyFont="1" applyBorder="1" applyAlignment="1">
      <alignment horizontal="right" vertical="center"/>
    </xf>
    <xf numFmtId="0" fontId="34" fillId="0" borderId="21" xfId="0" applyFont="1" applyBorder="1" applyAlignment="1">
      <alignment horizontal="justify" vertical="center" wrapText="1"/>
    </xf>
    <xf numFmtId="0" fontId="58" fillId="0" borderId="21" xfId="0" applyFont="1" applyBorder="1" applyAlignment="1">
      <alignment horizontal="justify" vertical="center" wrapText="1"/>
    </xf>
    <xf numFmtId="0" fontId="34" fillId="0" borderId="21" xfId="0" applyFont="1" applyBorder="1" applyAlignment="1">
      <alignment horizontal="left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1" xfId="0" applyFont="1" applyBorder="1" applyAlignment="1">
      <alignment horizontal="justify" vertical="center"/>
    </xf>
    <xf numFmtId="0" fontId="50" fillId="0" borderId="0" xfId="0" applyFont="1" applyAlignment="1">
      <alignment horizontal="justify" vertical="center"/>
    </xf>
    <xf numFmtId="0" fontId="44" fillId="0" borderId="21" xfId="0" applyFont="1" applyBorder="1" applyAlignment="1">
      <alignment horizontal="justify" vertical="center"/>
    </xf>
    <xf numFmtId="0" fontId="44" fillId="0" borderId="0" xfId="0" applyFont="1" applyAlignment="1">
      <alignment horizontal="justify" vertical="center"/>
    </xf>
    <xf numFmtId="0" fontId="33" fillId="0" borderId="21" xfId="0" applyFont="1" applyBorder="1" applyAlignment="1">
      <alignment horizontal="right" vertical="center"/>
    </xf>
    <xf numFmtId="0" fontId="34" fillId="0" borderId="30" xfId="0" applyFont="1" applyBorder="1" applyAlignment="1">
      <alignment horizontal="justify" vertical="center" wrapText="1"/>
    </xf>
    <xf numFmtId="0" fontId="60" fillId="4" borderId="11" xfId="9" applyFont="1" applyFill="1" applyBorder="1" applyAlignment="1">
      <alignment horizontal="center" vertical="center" wrapText="1"/>
    </xf>
    <xf numFmtId="0" fontId="60" fillId="4" borderId="11" xfId="9" applyFont="1" applyFill="1" applyBorder="1" applyAlignment="1">
      <alignment horizontal="center" vertical="center"/>
    </xf>
    <xf numFmtId="44" fontId="3" fillId="0" borderId="11" xfId="10" applyNumberFormat="1" applyFont="1" applyFill="1" applyBorder="1" applyAlignment="1">
      <alignment horizontal="center" vertical="center" wrapText="1"/>
    </xf>
    <xf numFmtId="0" fontId="61" fillId="0" borderId="11" xfId="10" applyFont="1" applyFill="1" applyBorder="1" applyAlignment="1">
      <alignment horizontal="center" vertical="center" wrapText="1"/>
    </xf>
    <xf numFmtId="0" fontId="61" fillId="0" borderId="11" xfId="10" applyFont="1" applyFill="1" applyBorder="1" applyAlignment="1">
      <alignment vertical="center" wrapText="1"/>
    </xf>
    <xf numFmtId="0" fontId="61" fillId="0" borderId="11" xfId="10" applyFont="1" applyFill="1" applyBorder="1" applyAlignment="1">
      <alignment horizontal="justify" vertical="center" wrapText="1"/>
    </xf>
    <xf numFmtId="4" fontId="62" fillId="4" borderId="11" xfId="9" applyNumberFormat="1" applyFont="1" applyFill="1" applyBorder="1" applyAlignment="1">
      <alignment horizontal="center" vertical="center" wrapText="1"/>
    </xf>
    <xf numFmtId="177" fontId="62" fillId="4" borderId="11" xfId="9" applyNumberFormat="1" applyFont="1" applyFill="1" applyBorder="1" applyAlignment="1">
      <alignment horizontal="center" vertical="center" wrapText="1"/>
    </xf>
    <xf numFmtId="0" fontId="63" fillId="0" borderId="0" xfId="0" applyFont="1"/>
    <xf numFmtId="1" fontId="64" fillId="4" borderId="10" xfId="11" applyNumberFormat="1" applyFont="1" applyFill="1" applyBorder="1" applyAlignment="1" applyProtection="1">
      <alignment horizontal="center" vertical="top"/>
    </xf>
    <xf numFmtId="1" fontId="64" fillId="4" borderId="10" xfId="11" applyNumberFormat="1" applyFont="1" applyFill="1" applyBorder="1" applyAlignment="1">
      <alignment horizontal="left" vertical="top" wrapText="1"/>
    </xf>
    <xf numFmtId="43" fontId="63" fillId="4" borderId="10" xfId="1" applyFont="1" applyFill="1" applyBorder="1" applyAlignment="1">
      <alignment vertical="top"/>
    </xf>
    <xf numFmtId="1" fontId="64" fillId="4" borderId="11" xfId="11" applyNumberFormat="1" applyFont="1" applyFill="1" applyBorder="1" applyAlignment="1">
      <alignment horizontal="center" vertical="top"/>
    </xf>
    <xf numFmtId="1" fontId="64" fillId="4" borderId="11" xfId="11" applyNumberFormat="1" applyFont="1" applyFill="1" applyBorder="1" applyAlignment="1">
      <alignment horizontal="left" vertical="top" wrapText="1"/>
    </xf>
    <xf numFmtId="43" fontId="63" fillId="4" borderId="11" xfId="1" applyFont="1" applyFill="1" applyBorder="1" applyAlignment="1">
      <alignment vertical="top"/>
    </xf>
    <xf numFmtId="0" fontId="60" fillId="4" borderId="11" xfId="9" applyFont="1" applyFill="1" applyBorder="1" applyAlignment="1">
      <alignment vertical="top" wrapText="1"/>
    </xf>
    <xf numFmtId="0" fontId="60" fillId="4" borderId="11" xfId="9" applyFont="1" applyFill="1" applyBorder="1" applyAlignment="1">
      <alignment vertical="top"/>
    </xf>
    <xf numFmtId="0" fontId="63" fillId="4" borderId="0" xfId="9" applyFont="1" applyFill="1" applyBorder="1" applyAlignment="1">
      <alignment horizontal="left"/>
    </xf>
    <xf numFmtId="4" fontId="43" fillId="4" borderId="0" xfId="9" applyNumberFormat="1" applyFont="1" applyFill="1"/>
    <xf numFmtId="0" fontId="43" fillId="4" borderId="0" xfId="9" applyFont="1" applyFill="1"/>
    <xf numFmtId="0" fontId="63" fillId="4" borderId="0" xfId="9" applyFont="1" applyFill="1"/>
    <xf numFmtId="0" fontId="63" fillId="0" borderId="0" xfId="9" applyFont="1" applyFill="1" applyBorder="1"/>
    <xf numFmtId="43" fontId="63" fillId="0" borderId="0" xfId="9" applyNumberFormat="1" applyFont="1" applyFill="1" applyBorder="1"/>
    <xf numFmtId="4" fontId="63" fillId="0" borderId="0" xfId="9" applyNumberFormat="1" applyFont="1" applyFill="1" applyBorder="1" applyAlignment="1">
      <alignment horizontal="right"/>
    </xf>
    <xf numFmtId="43" fontId="63" fillId="4" borderId="0" xfId="9" applyNumberFormat="1" applyFont="1" applyFill="1"/>
    <xf numFmtId="43" fontId="43" fillId="4" borderId="0" xfId="9" applyNumberFormat="1" applyFont="1" applyFill="1"/>
    <xf numFmtId="0" fontId="43" fillId="0" borderId="0" xfId="9" applyFont="1" applyFill="1" applyBorder="1" applyAlignment="1">
      <alignment horizontal="left" wrapText="1"/>
    </xf>
    <xf numFmtId="0" fontId="65" fillId="0" borderId="50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right" vertical="center" wrapText="1"/>
    </xf>
    <xf numFmtId="0" fontId="65" fillId="0" borderId="16" xfId="0" applyFont="1" applyBorder="1" applyAlignment="1">
      <alignment horizontal="left" vertical="center" wrapText="1"/>
    </xf>
    <xf numFmtId="0" fontId="65" fillId="0" borderId="19" xfId="0" applyFont="1" applyBorder="1" applyAlignment="1">
      <alignment horizontal="left" vertical="center" wrapText="1"/>
    </xf>
    <xf numFmtId="3" fontId="65" fillId="0" borderId="18" xfId="0" applyNumberFormat="1" applyFont="1" applyBorder="1" applyAlignment="1">
      <alignment horizontal="right" vertical="center" wrapText="1"/>
    </xf>
    <xf numFmtId="0" fontId="67" fillId="0" borderId="50" xfId="0" applyFont="1" applyBorder="1" applyAlignment="1">
      <alignment horizontal="center" vertical="center" wrapText="1"/>
    </xf>
    <xf numFmtId="0" fontId="67" fillId="0" borderId="49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left" vertical="center"/>
    </xf>
    <xf numFmtId="3" fontId="58" fillId="0" borderId="18" xfId="0" applyNumberFormat="1" applyFont="1" applyBorder="1" applyAlignment="1">
      <alignment horizontal="right" vertical="center"/>
    </xf>
    <xf numFmtId="0" fontId="69" fillId="5" borderId="18" xfId="0" applyFont="1" applyFill="1" applyBorder="1" applyAlignment="1">
      <alignment horizontal="center" vertical="center"/>
    </xf>
    <xf numFmtId="0" fontId="70" fillId="0" borderId="19" xfId="0" applyFont="1" applyBorder="1" applyAlignment="1">
      <alignment horizontal="justify" vertical="center"/>
    </xf>
    <xf numFmtId="0" fontId="70" fillId="0" borderId="18" xfId="0" applyFont="1" applyBorder="1" applyAlignment="1">
      <alignment horizontal="center" vertical="center"/>
    </xf>
    <xf numFmtId="6" fontId="70" fillId="0" borderId="18" xfId="0" applyNumberFormat="1" applyFont="1" applyBorder="1" applyAlignment="1">
      <alignment horizontal="right" vertical="center"/>
    </xf>
    <xf numFmtId="0" fontId="70" fillId="0" borderId="18" xfId="0" applyFont="1" applyBorder="1" applyAlignment="1">
      <alignment horizontal="right" vertical="center"/>
    </xf>
    <xf numFmtId="0" fontId="70" fillId="0" borderId="18" xfId="0" applyFont="1" applyBorder="1" applyAlignment="1">
      <alignment horizontal="justify" vertical="center"/>
    </xf>
    <xf numFmtId="3" fontId="70" fillId="0" borderId="18" xfId="0" applyNumberFormat="1" applyFont="1" applyBorder="1" applyAlignment="1">
      <alignment horizontal="right" vertical="center"/>
    </xf>
    <xf numFmtId="0" fontId="69" fillId="5" borderId="19" xfId="0" applyFont="1" applyFill="1" applyBorder="1" applyAlignment="1">
      <alignment horizontal="center" vertical="center"/>
    </xf>
    <xf numFmtId="6" fontId="69" fillId="5" borderId="18" xfId="0" applyNumberFormat="1" applyFont="1" applyFill="1" applyBorder="1" applyAlignment="1">
      <alignment horizontal="right" vertical="center"/>
    </xf>
    <xf numFmtId="0" fontId="69" fillId="5" borderId="18" xfId="0" applyFont="1" applyFill="1" applyBorder="1" applyAlignment="1">
      <alignment horizontal="center" vertical="center" wrapText="1"/>
    </xf>
    <xf numFmtId="0" fontId="70" fillId="0" borderId="19" xfId="0" applyFont="1" applyBorder="1" applyAlignment="1">
      <alignment horizontal="center" vertical="center"/>
    </xf>
    <xf numFmtId="6" fontId="70" fillId="0" borderId="18" xfId="0" applyNumberFormat="1" applyFont="1" applyBorder="1" applyAlignment="1">
      <alignment horizontal="center" vertical="center"/>
    </xf>
    <xf numFmtId="6" fontId="70" fillId="0" borderId="18" xfId="0" applyNumberFormat="1" applyFont="1" applyBorder="1" applyAlignment="1">
      <alignment horizontal="justify" vertical="center"/>
    </xf>
    <xf numFmtId="15" fontId="69" fillId="0" borderId="18" xfId="0" applyNumberFormat="1" applyFont="1" applyBorder="1" applyAlignment="1">
      <alignment horizontal="center" vertical="center"/>
    </xf>
    <xf numFmtId="3" fontId="70" fillId="0" borderId="18" xfId="0" applyNumberFormat="1" applyFont="1" applyBorder="1" applyAlignment="1">
      <alignment horizontal="justify" vertical="center"/>
    </xf>
    <xf numFmtId="6" fontId="69" fillId="5" borderId="18" xfId="0" applyNumberFormat="1" applyFont="1" applyFill="1" applyBorder="1" applyAlignment="1">
      <alignment horizontal="center" vertical="center"/>
    </xf>
    <xf numFmtId="6" fontId="69" fillId="5" borderId="18" xfId="0" applyNumberFormat="1" applyFont="1" applyFill="1" applyBorder="1" applyAlignment="1">
      <alignment horizontal="justify" vertical="center"/>
    </xf>
    <xf numFmtId="0" fontId="69" fillId="5" borderId="18" xfId="0" applyFont="1" applyFill="1" applyBorder="1" applyAlignment="1">
      <alignment horizontal="justify" vertical="center"/>
    </xf>
    <xf numFmtId="0" fontId="71" fillId="5" borderId="18" xfId="0" applyFont="1" applyFill="1" applyBorder="1" applyAlignment="1">
      <alignment horizontal="center" vertical="center" wrapText="1"/>
    </xf>
    <xf numFmtId="0" fontId="69" fillId="0" borderId="18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6" fontId="70" fillId="0" borderId="18" xfId="0" applyNumberFormat="1" applyFont="1" applyBorder="1" applyAlignment="1">
      <alignment horizontal="center" vertical="center" wrapText="1"/>
    </xf>
    <xf numFmtId="0" fontId="70" fillId="0" borderId="19" xfId="0" applyFont="1" applyBorder="1" applyAlignment="1">
      <alignment horizontal="justify" vertical="center" wrapText="1"/>
    </xf>
    <xf numFmtId="0" fontId="70" fillId="0" borderId="18" xfId="0" applyFont="1" applyBorder="1" applyAlignment="1">
      <alignment horizontal="right" vertical="center" wrapText="1"/>
    </xf>
    <xf numFmtId="3" fontId="70" fillId="0" borderId="18" xfId="0" applyNumberFormat="1" applyFont="1" applyBorder="1" applyAlignment="1">
      <alignment horizontal="justify" vertical="center" wrapText="1"/>
    </xf>
    <xf numFmtId="6" fontId="70" fillId="0" borderId="18" xfId="0" applyNumberFormat="1" applyFont="1" applyBorder="1" applyAlignment="1">
      <alignment horizontal="right" vertical="center" wrapText="1"/>
    </xf>
    <xf numFmtId="0" fontId="71" fillId="5" borderId="49" xfId="0" applyFont="1" applyFill="1" applyBorder="1" applyAlignment="1">
      <alignment horizontal="center" vertical="center" wrapText="1"/>
    </xf>
    <xf numFmtId="0" fontId="71" fillId="5" borderId="19" xfId="0" applyFont="1" applyFill="1" applyBorder="1" applyAlignment="1">
      <alignment horizontal="center" vertical="center" wrapText="1"/>
    </xf>
    <xf numFmtId="0" fontId="71" fillId="5" borderId="50" xfId="0" applyFont="1" applyFill="1" applyBorder="1" applyAlignment="1">
      <alignment horizontal="center" vertical="center" wrapText="1"/>
    </xf>
    <xf numFmtId="0" fontId="71" fillId="5" borderId="49" xfId="0" applyFont="1" applyFill="1" applyBorder="1" applyAlignment="1">
      <alignment horizontal="center" vertical="center"/>
    </xf>
    <xf numFmtId="0" fontId="70" fillId="0" borderId="18" xfId="0" applyFont="1" applyBorder="1" applyAlignment="1">
      <alignment horizontal="justify" vertical="center" wrapText="1"/>
    </xf>
    <xf numFmtId="6" fontId="72" fillId="0" borderId="18" xfId="0" applyNumberFormat="1" applyFont="1" applyBorder="1" applyAlignment="1">
      <alignment horizontal="center" vertical="center"/>
    </xf>
    <xf numFmtId="6" fontId="72" fillId="5" borderId="18" xfId="0" applyNumberFormat="1" applyFont="1" applyFill="1" applyBorder="1" applyAlignment="1">
      <alignment horizontal="center" vertical="center"/>
    </xf>
    <xf numFmtId="15" fontId="70" fillId="0" borderId="18" xfId="0" applyNumberFormat="1" applyFont="1" applyBorder="1" applyAlignment="1">
      <alignment horizontal="center" vertical="center"/>
    </xf>
    <xf numFmtId="0" fontId="69" fillId="5" borderId="19" xfId="0" applyFont="1" applyFill="1" applyBorder="1" applyAlignment="1">
      <alignment horizontal="center" vertical="center" wrapText="1"/>
    </xf>
    <xf numFmtId="0" fontId="69" fillId="5" borderId="49" xfId="0" applyFont="1" applyFill="1" applyBorder="1" applyAlignment="1">
      <alignment horizontal="center" vertical="center" wrapText="1"/>
    </xf>
    <xf numFmtId="0" fontId="72" fillId="0" borderId="19" xfId="0" applyFont="1" applyBorder="1" applyAlignment="1">
      <alignment horizontal="center" vertical="center" wrapText="1"/>
    </xf>
    <xf numFmtId="8" fontId="70" fillId="0" borderId="18" xfId="0" applyNumberFormat="1" applyFont="1" applyBorder="1" applyAlignment="1">
      <alignment horizontal="center" vertical="center" wrapText="1"/>
    </xf>
    <xf numFmtId="10" fontId="72" fillId="0" borderId="18" xfId="0" applyNumberFormat="1" applyFont="1" applyBorder="1" applyAlignment="1">
      <alignment horizontal="center" vertical="center" wrapText="1"/>
    </xf>
    <xf numFmtId="8" fontId="69" fillId="5" borderId="18" xfId="0" applyNumberFormat="1" applyFont="1" applyFill="1" applyBorder="1" applyAlignment="1">
      <alignment horizontal="center" vertical="center" wrapText="1"/>
    </xf>
    <xf numFmtId="9" fontId="71" fillId="5" borderId="18" xfId="0" applyNumberFormat="1" applyFont="1" applyFill="1" applyBorder="1" applyAlignment="1">
      <alignment horizontal="center" vertical="center" wrapText="1"/>
    </xf>
    <xf numFmtId="6" fontId="71" fillId="5" borderId="18" xfId="0" applyNumberFormat="1" applyFont="1" applyFill="1" applyBorder="1" applyAlignment="1">
      <alignment horizontal="center" vertical="center" wrapText="1"/>
    </xf>
    <xf numFmtId="0" fontId="72" fillId="0" borderId="19" xfId="0" applyFont="1" applyBorder="1" applyAlignment="1">
      <alignment horizontal="center" vertical="center"/>
    </xf>
    <xf numFmtId="0" fontId="72" fillId="0" borderId="18" xfId="0" applyFont="1" applyBorder="1" applyAlignment="1">
      <alignment horizontal="justify" vertical="center"/>
    </xf>
    <xf numFmtId="0" fontId="72" fillId="0" borderId="18" xfId="0" applyFont="1" applyBorder="1" applyAlignment="1">
      <alignment horizontal="center" vertical="center"/>
    </xf>
    <xf numFmtId="8" fontId="70" fillId="0" borderId="18" xfId="0" applyNumberFormat="1" applyFont="1" applyBorder="1" applyAlignment="1">
      <alignment horizontal="center" vertical="center"/>
    </xf>
    <xf numFmtId="8" fontId="72" fillId="0" borderId="18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71" fillId="5" borderId="18" xfId="0" applyFont="1" applyFill="1" applyBorder="1" applyAlignment="1">
      <alignment horizontal="center" vertical="center"/>
    </xf>
    <xf numFmtId="0" fontId="0" fillId="5" borderId="18" xfId="0" applyFill="1" applyBorder="1" applyAlignment="1">
      <alignment vertical="center"/>
    </xf>
    <xf numFmtId="8" fontId="72" fillId="5" borderId="18" xfId="0" applyNumberFormat="1" applyFont="1" applyFill="1" applyBorder="1" applyAlignment="1">
      <alignment horizontal="center" vertical="center"/>
    </xf>
    <xf numFmtId="0" fontId="72" fillId="0" borderId="19" xfId="0" applyFont="1" applyBorder="1" applyAlignment="1">
      <alignment horizontal="justify" vertical="center"/>
    </xf>
    <xf numFmtId="0" fontId="72" fillId="5" borderId="18" xfId="0" applyFont="1" applyFill="1" applyBorder="1" applyAlignment="1">
      <alignment horizontal="justify" vertical="center"/>
    </xf>
    <xf numFmtId="8" fontId="71" fillId="5" borderId="18" xfId="0" applyNumberFormat="1" applyFont="1" applyFill="1" applyBorder="1" applyAlignment="1">
      <alignment horizontal="center" vertical="center"/>
    </xf>
    <xf numFmtId="0" fontId="70" fillId="0" borderId="19" xfId="0" applyFont="1" applyBorder="1" applyAlignment="1">
      <alignment horizontal="center" vertical="center" wrapText="1"/>
    </xf>
    <xf numFmtId="15" fontId="70" fillId="0" borderId="18" xfId="0" applyNumberFormat="1" applyFont="1" applyBorder="1" applyAlignment="1">
      <alignment horizontal="center" vertical="center" wrapText="1"/>
    </xf>
    <xf numFmtId="6" fontId="69" fillId="5" borderId="18" xfId="0" applyNumberFormat="1" applyFont="1" applyFill="1" applyBorder="1" applyAlignment="1">
      <alignment horizontal="center" vertical="center" wrapText="1"/>
    </xf>
    <xf numFmtId="0" fontId="70" fillId="5" borderId="18" xfId="0" applyFont="1" applyFill="1" applyBorder="1" applyAlignment="1">
      <alignment horizontal="justify" vertical="center"/>
    </xf>
    <xf numFmtId="0" fontId="69" fillId="5" borderId="50" xfId="0" applyFont="1" applyFill="1" applyBorder="1" applyAlignment="1">
      <alignment horizontal="center" vertical="center" wrapText="1"/>
    </xf>
    <xf numFmtId="0" fontId="69" fillId="5" borderId="49" xfId="0" applyFont="1" applyFill="1" applyBorder="1" applyAlignment="1">
      <alignment horizontal="center" vertical="center"/>
    </xf>
    <xf numFmtId="0" fontId="69" fillId="5" borderId="49" xfId="0" applyFont="1" applyFill="1" applyBorder="1" applyAlignment="1">
      <alignment horizontal="justify" vertical="center"/>
    </xf>
    <xf numFmtId="0" fontId="70" fillId="0" borderId="22" xfId="0" applyFont="1" applyBorder="1" applyAlignment="1">
      <alignment horizontal="justify" vertical="center" wrapText="1"/>
    </xf>
    <xf numFmtId="8" fontId="69" fillId="5" borderId="18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justify" vertical="center" wrapText="1"/>
    </xf>
    <xf numFmtId="6" fontId="69" fillId="5" borderId="18" xfId="0" applyNumberFormat="1" applyFont="1" applyFill="1" applyBorder="1" applyAlignment="1">
      <alignment horizontal="right" vertical="center" wrapText="1"/>
    </xf>
    <xf numFmtId="6" fontId="70" fillId="5" borderId="18" xfId="0" applyNumberFormat="1" applyFont="1" applyFill="1" applyBorder="1" applyAlignment="1">
      <alignment horizontal="center" vertical="center"/>
    </xf>
    <xf numFmtId="0" fontId="73" fillId="0" borderId="0" xfId="8" applyFont="1" applyAlignment="1">
      <alignment horizontal="left" vertical="center"/>
    </xf>
    <xf numFmtId="0" fontId="40" fillId="0" borderId="0" xfId="8" applyNumberFormat="1" applyFill="1" applyBorder="1" applyAlignment="1" applyProtection="1"/>
    <xf numFmtId="0" fontId="74" fillId="0" borderId="0" xfId="8" applyFont="1" applyAlignment="1">
      <alignment horizontal="left" vertical="center"/>
    </xf>
    <xf numFmtId="0" fontId="75" fillId="0" borderId="0" xfId="8" applyFont="1" applyAlignment="1">
      <alignment horizontal="left" vertical="center"/>
    </xf>
    <xf numFmtId="0" fontId="75" fillId="0" borderId="0" xfId="8" applyFont="1" applyAlignment="1">
      <alignment horizontal="right" vertical="center"/>
    </xf>
    <xf numFmtId="0" fontId="75" fillId="0" borderId="0" xfId="8" applyFont="1" applyAlignment="1">
      <alignment horizontal="center" vertical="center"/>
    </xf>
    <xf numFmtId="0" fontId="76" fillId="0" borderId="0" xfId="8" applyFont="1" applyAlignment="1">
      <alignment vertical="center"/>
    </xf>
    <xf numFmtId="0" fontId="77" fillId="0" borderId="0" xfId="8" applyFont="1" applyAlignment="1">
      <alignment vertical="center"/>
    </xf>
    <xf numFmtId="176" fontId="77" fillId="0" borderId="0" xfId="8" applyNumberFormat="1" applyFont="1" applyAlignment="1">
      <alignment horizontal="right" vertical="center"/>
    </xf>
    <xf numFmtId="176" fontId="78" fillId="0" borderId="0" xfId="8" applyNumberFormat="1" applyFont="1" applyAlignment="1">
      <alignment horizontal="right" vertical="center"/>
    </xf>
    <xf numFmtId="0" fontId="75" fillId="0" borderId="56" xfId="8" applyFont="1" applyBorder="1" applyAlignment="1">
      <alignment vertical="center"/>
    </xf>
    <xf numFmtId="179" fontId="76" fillId="0" borderId="0" xfId="8" applyNumberFormat="1" applyFont="1" applyAlignment="1">
      <alignment horizontal="right" vertical="center"/>
    </xf>
    <xf numFmtId="0" fontId="79" fillId="0" borderId="0" xfId="8" applyFont="1" applyAlignment="1">
      <alignment horizontal="right" vertical="center"/>
    </xf>
    <xf numFmtId="0" fontId="80" fillId="0" borderId="0" xfId="8" applyFont="1" applyAlignment="1">
      <alignment horizontal="left" vertical="center"/>
    </xf>
    <xf numFmtId="176" fontId="75" fillId="0" borderId="0" xfId="8" applyNumberFormat="1" applyFont="1" applyAlignment="1">
      <alignment horizontal="right" vertical="center"/>
    </xf>
    <xf numFmtId="0" fontId="75" fillId="0" borderId="57" xfId="8" applyFont="1" applyBorder="1" applyAlignment="1">
      <alignment vertical="center"/>
    </xf>
    <xf numFmtId="175" fontId="77" fillId="0" borderId="0" xfId="8" applyNumberFormat="1" applyFont="1" applyAlignment="1">
      <alignment vertical="center"/>
    </xf>
    <xf numFmtId="0" fontId="81" fillId="0" borderId="0" xfId="7" applyFont="1" applyAlignment="1">
      <alignment horizontal="center" vertical="center"/>
    </xf>
    <xf numFmtId="0" fontId="39" fillId="0" borderId="0" xfId="7" applyNumberFormat="1" applyFill="1" applyBorder="1" applyAlignment="1" applyProtection="1"/>
    <xf numFmtId="0" fontId="82" fillId="0" borderId="0" xfId="7" applyFont="1" applyAlignment="1">
      <alignment horizontal="left" vertical="center"/>
    </xf>
    <xf numFmtId="0" fontId="83" fillId="0" borderId="0" xfId="7" applyFont="1" applyAlignment="1">
      <alignment horizontal="left" vertical="center"/>
    </xf>
    <xf numFmtId="0" fontId="84" fillId="0" borderId="0" xfId="7" applyFont="1" applyAlignment="1">
      <alignment horizontal="left" vertical="center"/>
    </xf>
    <xf numFmtId="0" fontId="85" fillId="0" borderId="0" xfId="7" applyFont="1" applyAlignment="1">
      <alignment horizontal="left" vertical="center"/>
    </xf>
    <xf numFmtId="0" fontId="85" fillId="0" borderId="0" xfId="7" applyFont="1" applyAlignment="1">
      <alignment horizontal="right" vertical="center"/>
    </xf>
    <xf numFmtId="3" fontId="86" fillId="0" borderId="0" xfId="7" applyNumberFormat="1" applyFont="1" applyAlignment="1">
      <alignment horizontal="left" vertical="center"/>
    </xf>
    <xf numFmtId="0" fontId="86" fillId="0" borderId="0" xfId="7" applyFont="1" applyAlignment="1">
      <alignment vertical="center"/>
    </xf>
    <xf numFmtId="176" fontId="87" fillId="0" borderId="0" xfId="7" applyNumberFormat="1" applyFont="1" applyAlignment="1">
      <alignment horizontal="right" vertical="center"/>
    </xf>
    <xf numFmtId="0" fontId="88" fillId="0" borderId="0" xfId="7" applyFont="1" applyAlignment="1">
      <alignment horizontal="right" vertical="center"/>
    </xf>
    <xf numFmtId="176" fontId="88" fillId="0" borderId="0" xfId="7" applyNumberFormat="1" applyFont="1" applyAlignment="1">
      <alignment horizontal="right" vertical="center"/>
    </xf>
    <xf numFmtId="0" fontId="85" fillId="0" borderId="56" xfId="7" applyFont="1" applyBorder="1" applyAlignment="1">
      <alignment vertical="center"/>
    </xf>
    <xf numFmtId="0" fontId="89" fillId="0" borderId="0" xfId="7" applyFont="1" applyAlignment="1">
      <alignment horizontal="right" vertical="center"/>
    </xf>
    <xf numFmtId="179" fontId="90" fillId="0" borderId="0" xfId="7" applyNumberFormat="1" applyFont="1" applyAlignment="1">
      <alignment horizontal="right" vertical="center"/>
    </xf>
    <xf numFmtId="0" fontId="95" fillId="0" borderId="0" xfId="12" applyFont="1" applyAlignment="1">
      <alignment vertical="top" wrapText="1"/>
    </xf>
    <xf numFmtId="0" fontId="96" fillId="0" borderId="0" xfId="12" applyFont="1" applyAlignment="1">
      <alignment horizontal="left" vertical="top"/>
    </xf>
    <xf numFmtId="0" fontId="97" fillId="0" borderId="0" xfId="12" applyFont="1" applyAlignment="1">
      <alignment horizontal="left" vertical="top"/>
    </xf>
    <xf numFmtId="0" fontId="98" fillId="0" borderId="0" xfId="12" applyFont="1"/>
    <xf numFmtId="0" fontId="94" fillId="6" borderId="11" xfId="12" applyFont="1" applyFill="1" applyBorder="1" applyAlignment="1">
      <alignment horizontal="center" vertical="center" wrapText="1"/>
    </xf>
    <xf numFmtId="0" fontId="94" fillId="0" borderId="58" xfId="12" applyFont="1" applyBorder="1" applyAlignment="1">
      <alignment vertical="center" wrapText="1"/>
    </xf>
    <xf numFmtId="0" fontId="99" fillId="0" borderId="59" xfId="12" applyFont="1" applyBorder="1" applyAlignment="1">
      <alignment horizontal="left" vertical="center" wrapText="1"/>
    </xf>
    <xf numFmtId="0" fontId="94" fillId="0" borderId="59" xfId="12" applyFont="1" applyBorder="1" applyAlignment="1">
      <alignment horizontal="left" vertical="center" wrapText="1"/>
    </xf>
    <xf numFmtId="0" fontId="100" fillId="0" borderId="58" xfId="12" applyFont="1" applyBorder="1" applyAlignment="1">
      <alignment horizontal="left" vertical="center" wrapText="1"/>
    </xf>
    <xf numFmtId="0" fontId="100" fillId="0" borderId="59" xfId="12" applyFont="1" applyBorder="1" applyAlignment="1">
      <alignment horizontal="left" vertical="center" wrapText="1"/>
    </xf>
    <xf numFmtId="0" fontId="94" fillId="0" borderId="59" xfId="12" applyFont="1" applyBorder="1" applyAlignment="1">
      <alignment horizontal="left" vertical="center" wrapText="1" indent="1"/>
    </xf>
    <xf numFmtId="3" fontId="100" fillId="0" borderId="59" xfId="12" applyNumberFormat="1" applyFont="1" applyBorder="1" applyAlignment="1">
      <alignment horizontal="right" vertical="center" shrinkToFit="1"/>
    </xf>
    <xf numFmtId="3" fontId="100" fillId="0" borderId="58" xfId="12" applyNumberFormat="1" applyFont="1" applyBorder="1" applyAlignment="1">
      <alignment horizontal="right" vertical="center" shrinkToFit="1"/>
    </xf>
    <xf numFmtId="3" fontId="99" fillId="0" borderId="0" xfId="12" applyNumberFormat="1" applyFont="1" applyAlignment="1">
      <alignment horizontal="left" vertical="top"/>
    </xf>
    <xf numFmtId="172" fontId="99" fillId="0" borderId="0" xfId="1" applyNumberFormat="1" applyFont="1" applyAlignment="1">
      <alignment horizontal="left" vertical="top"/>
    </xf>
    <xf numFmtId="172" fontId="97" fillId="0" borderId="0" xfId="12" applyNumberFormat="1" applyFont="1" applyAlignment="1">
      <alignment horizontal="left" vertical="top"/>
    </xf>
    <xf numFmtId="0" fontId="101" fillId="0" borderId="59" xfId="12" applyFont="1" applyBorder="1" applyAlignment="1">
      <alignment horizontal="left" vertical="center" wrapText="1" indent="2"/>
    </xf>
    <xf numFmtId="3" fontId="99" fillId="0" borderId="59" xfId="12" applyNumberFormat="1" applyFont="1" applyBorder="1" applyAlignment="1">
      <alignment horizontal="right" vertical="center" shrinkToFit="1"/>
    </xf>
    <xf numFmtId="0" fontId="94" fillId="0" borderId="58" xfId="12" applyFont="1" applyBorder="1" applyAlignment="1">
      <alignment horizontal="left" vertical="center" wrapText="1" indent="1"/>
    </xf>
    <xf numFmtId="0" fontId="101" fillId="0" borderId="58" xfId="12" applyFont="1" applyBorder="1" applyAlignment="1">
      <alignment horizontal="left" vertical="center" wrapText="1" indent="2"/>
    </xf>
    <xf numFmtId="3" fontId="99" fillId="0" borderId="58" xfId="12" applyNumberFormat="1" applyFont="1" applyBorder="1" applyAlignment="1">
      <alignment horizontal="right" vertical="center" shrinkToFit="1"/>
    </xf>
    <xf numFmtId="0" fontId="99" fillId="0" borderId="0" xfId="12" applyFont="1" applyAlignment="1">
      <alignment horizontal="right" vertical="center"/>
    </xf>
    <xf numFmtId="0" fontId="94" fillId="0" borderId="58" xfId="12" applyFont="1" applyBorder="1" applyAlignment="1">
      <alignment horizontal="left" vertical="center" indent="1"/>
    </xf>
    <xf numFmtId="0" fontId="101" fillId="0" borderId="59" xfId="12" applyFont="1" applyBorder="1" applyAlignment="1">
      <alignment horizontal="left" vertical="center" indent="2"/>
    </xf>
    <xf numFmtId="0" fontId="101" fillId="0" borderId="58" xfId="12" applyFont="1" applyBorder="1" applyAlignment="1">
      <alignment horizontal="left" vertical="center" indent="2"/>
    </xf>
    <xf numFmtId="0" fontId="94" fillId="0" borderId="59" xfId="12" applyFont="1" applyBorder="1" applyAlignment="1">
      <alignment horizontal="left" vertical="center" indent="2"/>
    </xf>
    <xf numFmtId="0" fontId="94" fillId="0" borderId="59" xfId="12" applyFont="1" applyBorder="1" applyAlignment="1">
      <alignment horizontal="left" vertical="center" indent="1"/>
    </xf>
    <xf numFmtId="0" fontId="99" fillId="0" borderId="59" xfId="12" applyFont="1" applyBorder="1" applyAlignment="1">
      <alignment horizontal="left" vertical="center" wrapText="1" indent="1"/>
    </xf>
    <xf numFmtId="3" fontId="99" fillId="0" borderId="58" xfId="12" applyNumberFormat="1" applyFont="1" applyBorder="1" applyAlignment="1">
      <alignment horizontal="right" vertical="center" wrapText="1"/>
    </xf>
    <xf numFmtId="3" fontId="99" fillId="0" borderId="59" xfId="12" applyNumberFormat="1" applyFont="1" applyBorder="1" applyAlignment="1">
      <alignment horizontal="right" vertical="center" wrapText="1"/>
    </xf>
    <xf numFmtId="0" fontId="94" fillId="0" borderId="58" xfId="12" applyFont="1" applyBorder="1" applyAlignment="1">
      <alignment horizontal="left" vertical="center" wrapText="1"/>
    </xf>
    <xf numFmtId="3" fontId="100" fillId="0" borderId="59" xfId="12" applyNumberFormat="1" applyFont="1" applyBorder="1" applyAlignment="1">
      <alignment horizontal="right" vertical="center" wrapText="1"/>
    </xf>
    <xf numFmtId="3" fontId="100" fillId="0" borderId="58" xfId="12" applyNumberFormat="1" applyFont="1" applyBorder="1" applyAlignment="1">
      <alignment horizontal="right" vertical="center" wrapText="1"/>
    </xf>
    <xf numFmtId="0" fontId="99" fillId="0" borderId="58" xfId="12" applyFont="1" applyBorder="1" applyAlignment="1">
      <alignment vertical="center" wrapText="1"/>
    </xf>
    <xf numFmtId="3" fontId="102" fillId="0" borderId="58" xfId="12" applyNumberFormat="1" applyFont="1" applyBorder="1" applyAlignment="1">
      <alignment horizontal="right" vertical="center" shrinkToFit="1"/>
    </xf>
    <xf numFmtId="3" fontId="99" fillId="0" borderId="0" xfId="12" applyNumberFormat="1" applyFont="1" applyAlignment="1">
      <alignment horizontal="right" vertical="center" shrinkToFit="1"/>
    </xf>
    <xf numFmtId="180" fontId="103" fillId="0" borderId="0" xfId="12" applyNumberFormat="1" applyFont="1" applyAlignment="1">
      <alignment horizontal="left" vertical="top"/>
    </xf>
    <xf numFmtId="3" fontId="104" fillId="0" borderId="0" xfId="12" applyNumberFormat="1" applyFont="1" applyAlignment="1">
      <alignment horizontal="left" vertical="top"/>
    </xf>
    <xf numFmtId="0" fontId="99" fillId="0" borderId="60" xfId="12" applyFont="1" applyBorder="1" applyAlignment="1">
      <alignment vertical="center" wrapText="1"/>
    </xf>
    <xf numFmtId="0" fontId="99" fillId="0" borderId="61" xfId="12" applyFont="1" applyBorder="1" applyAlignment="1">
      <alignment horizontal="left" vertical="center" wrapText="1"/>
    </xf>
    <xf numFmtId="0" fontId="94" fillId="0" borderId="61" xfId="12" applyFont="1" applyBorder="1" applyAlignment="1">
      <alignment horizontal="left" vertical="center" wrapText="1"/>
    </xf>
    <xf numFmtId="3" fontId="100" fillId="0" borderId="60" xfId="12" applyNumberFormat="1" applyFont="1" applyBorder="1" applyAlignment="1">
      <alignment horizontal="right" vertical="center" shrinkToFit="1"/>
    </xf>
    <xf numFmtId="3" fontId="100" fillId="0" borderId="61" xfId="12" applyNumberFormat="1" applyFont="1" applyBorder="1" applyAlignment="1">
      <alignment horizontal="right" vertical="center" shrinkToFit="1"/>
    </xf>
    <xf numFmtId="3" fontId="96" fillId="0" borderId="0" xfId="12" applyNumberFormat="1" applyFont="1" applyAlignment="1">
      <alignment horizontal="left" vertical="top"/>
    </xf>
    <xf numFmtId="0" fontId="105" fillId="0" borderId="0" xfId="12" applyFont="1"/>
    <xf numFmtId="0" fontId="96" fillId="0" borderId="0" xfId="12" applyFont="1" applyAlignment="1">
      <alignment horizontal="left" vertical="top" wrapText="1"/>
    </xf>
    <xf numFmtId="43" fontId="0" fillId="0" borderId="0" xfId="1" applyFont="1"/>
    <xf numFmtId="43" fontId="0" fillId="0" borderId="0" xfId="0" applyNumberFormat="1"/>
    <xf numFmtId="0" fontId="106" fillId="7" borderId="11" xfId="0" applyFont="1" applyFill="1" applyBorder="1" applyAlignment="1">
      <alignment horizontal="center" vertical="center" wrapText="1"/>
    </xf>
    <xf numFmtId="0" fontId="106" fillId="0" borderId="12" xfId="0" applyFont="1" applyBorder="1"/>
    <xf numFmtId="3" fontId="106" fillId="0" borderId="12" xfId="1" applyNumberFormat="1" applyFont="1" applyBorder="1"/>
    <xf numFmtId="3" fontId="106" fillId="0" borderId="8" xfId="1" applyNumberFormat="1" applyFont="1" applyBorder="1"/>
    <xf numFmtId="3" fontId="23" fillId="0" borderId="8" xfId="1" applyNumberFormat="1" applyFont="1" applyBorder="1"/>
    <xf numFmtId="0" fontId="106" fillId="0" borderId="8" xfId="0" applyFont="1" applyBorder="1"/>
    <xf numFmtId="172" fontId="0" fillId="0" borderId="0" xfId="0" applyNumberFormat="1"/>
    <xf numFmtId="0" fontId="23" fillId="0" borderId="8" xfId="0" applyFont="1" applyBorder="1" applyAlignment="1">
      <alignment horizontal="left"/>
    </xf>
    <xf numFmtId="3" fontId="36" fillId="0" borderId="8" xfId="1" applyNumberFormat="1" applyFont="1" applyBorder="1"/>
    <xf numFmtId="43" fontId="91" fillId="0" borderId="0" xfId="0" applyNumberFormat="1" applyFont="1"/>
    <xf numFmtId="0" fontId="23" fillId="0" borderId="8" xfId="0" applyFont="1" applyBorder="1"/>
    <xf numFmtId="43" fontId="21" fillId="0" borderId="14" xfId="0" applyNumberFormat="1" applyFont="1" applyBorder="1"/>
    <xf numFmtId="43" fontId="106" fillId="0" borderId="0" xfId="1" applyFont="1" applyFill="1" applyBorder="1"/>
    <xf numFmtId="43" fontId="107" fillId="0" borderId="0" xfId="0" applyNumberFormat="1" applyFont="1"/>
    <xf numFmtId="43" fontId="21" fillId="0" borderId="0" xfId="1" applyFont="1"/>
    <xf numFmtId="43" fontId="21" fillId="0" borderId="0" xfId="1" applyFont="1" applyBorder="1"/>
    <xf numFmtId="3" fontId="23" fillId="0" borderId="8" xfId="1" applyNumberFormat="1" applyFont="1" applyFill="1" applyBorder="1"/>
    <xf numFmtId="3" fontId="108" fillId="0" borderId="8" xfId="1" applyNumberFormat="1" applyFont="1" applyFill="1" applyBorder="1"/>
    <xf numFmtId="43" fontId="0" fillId="0" borderId="0" xfId="1" applyFont="1" applyFill="1"/>
    <xf numFmtId="0" fontId="106" fillId="0" borderId="8" xfId="0" applyFont="1" applyBorder="1" applyAlignment="1">
      <alignment wrapText="1"/>
    </xf>
    <xf numFmtId="3" fontId="106" fillId="0" borderId="8" xfId="1" applyNumberFormat="1" applyFont="1" applyFill="1" applyBorder="1"/>
    <xf numFmtId="43" fontId="23" fillId="0" borderId="8" xfId="1" applyFont="1" applyFill="1" applyBorder="1"/>
    <xf numFmtId="43" fontId="23" fillId="0" borderId="8" xfId="1" applyFont="1" applyBorder="1"/>
    <xf numFmtId="43" fontId="106" fillId="0" borderId="8" xfId="1" applyFont="1" applyBorder="1"/>
    <xf numFmtId="0" fontId="23" fillId="0" borderId="10" xfId="0" applyFont="1" applyBorder="1"/>
    <xf numFmtId="43" fontId="23" fillId="0" borderId="10" xfId="0" applyNumberFormat="1" applyFont="1" applyBorder="1"/>
    <xf numFmtId="43" fontId="23" fillId="0" borderId="10" xfId="1" applyFont="1" applyBorder="1"/>
    <xf numFmtId="43" fontId="23" fillId="0" borderId="0" xfId="1" applyFont="1"/>
    <xf numFmtId="43" fontId="23" fillId="0" borderId="0" xfId="0" applyNumberFormat="1" applyFont="1"/>
    <xf numFmtId="3" fontId="23" fillId="0" borderId="0" xfId="0" applyNumberFormat="1" applyFont="1"/>
    <xf numFmtId="172" fontId="23" fillId="0" borderId="0" xfId="0" applyNumberFormat="1" applyFont="1"/>
    <xf numFmtId="0" fontId="23" fillId="0" borderId="0" xfId="0" applyFont="1"/>
    <xf numFmtId="0" fontId="28" fillId="0" borderId="0" xfId="13" applyFont="1" applyAlignment="1">
      <alignment horizontal="center" vertical="center" wrapText="1"/>
    </xf>
    <xf numFmtId="49" fontId="110" fillId="0" borderId="0" xfId="13" applyNumberFormat="1" applyFont="1" applyAlignment="1">
      <alignment horizontal="center" vertical="center" wrapText="1"/>
    </xf>
    <xf numFmtId="0" fontId="110" fillId="0" borderId="0" xfId="13" applyFont="1" applyAlignment="1">
      <alignment horizontal="center" vertical="center" wrapText="1"/>
    </xf>
    <xf numFmtId="0" fontId="29" fillId="7" borderId="11" xfId="13" applyFont="1" applyFill="1" applyBorder="1" applyAlignment="1">
      <alignment horizontal="center" vertical="center" wrapText="1"/>
    </xf>
    <xf numFmtId="3" fontId="29" fillId="7" borderId="11" xfId="13" applyNumberFormat="1" applyFont="1" applyFill="1" applyBorder="1" applyAlignment="1">
      <alignment horizontal="center" vertical="center" wrapText="1"/>
    </xf>
    <xf numFmtId="0" fontId="29" fillId="0" borderId="12" xfId="5" applyFont="1" applyBorder="1" applyAlignment="1">
      <alignment vertical="center" wrapText="1"/>
    </xf>
    <xf numFmtId="3" fontId="29" fillId="0" borderId="12" xfId="5" applyNumberFormat="1" applyFont="1" applyBorder="1" applyAlignment="1">
      <alignment horizontal="right" vertical="center"/>
    </xf>
    <xf numFmtId="0" fontId="29" fillId="0" borderId="8" xfId="5" applyFont="1" applyBorder="1" applyAlignment="1">
      <alignment vertical="center" wrapText="1"/>
    </xf>
    <xf numFmtId="3" fontId="29" fillId="0" borderId="8" xfId="5" applyNumberFormat="1" applyFont="1" applyBorder="1" applyAlignment="1">
      <alignment horizontal="right" vertical="center"/>
    </xf>
    <xf numFmtId="3" fontId="29" fillId="0" borderId="8" xfId="5" applyNumberFormat="1" applyFont="1" applyBorder="1" applyAlignment="1">
      <alignment horizontal="center" vertical="center"/>
    </xf>
    <xf numFmtId="4" fontId="7" fillId="0" borderId="8" xfId="5" applyNumberFormat="1" applyFont="1" applyBorder="1" applyAlignment="1">
      <alignment horizontal="center" vertical="center"/>
    </xf>
    <xf numFmtId="0" fontId="29" fillId="0" borderId="10" xfId="5" applyFont="1" applyBorder="1" applyAlignment="1">
      <alignment vertical="center" wrapText="1"/>
    </xf>
    <xf numFmtId="3" fontId="29" fillId="0" borderId="10" xfId="5" applyNumberFormat="1" applyFont="1" applyBorder="1" applyAlignment="1">
      <alignment horizontal="right" vertical="center"/>
    </xf>
    <xf numFmtId="3" fontId="29" fillId="0" borderId="10" xfId="5" applyNumberFormat="1" applyFont="1" applyBorder="1" applyAlignment="1">
      <alignment horizontal="center" vertical="center"/>
    </xf>
    <xf numFmtId="4" fontId="29" fillId="0" borderId="10" xfId="5" applyNumberFormat="1" applyFont="1" applyBorder="1" applyAlignment="1">
      <alignment horizontal="center" vertical="center"/>
    </xf>
    <xf numFmtId="0" fontId="29" fillId="0" borderId="62" xfId="5" applyFont="1" applyBorder="1" applyAlignment="1">
      <alignment vertical="center" wrapText="1"/>
    </xf>
    <xf numFmtId="3" fontId="43" fillId="0" borderId="62" xfId="5" applyNumberFormat="1" applyFont="1" applyBorder="1" applyAlignment="1">
      <alignment horizontal="right" vertical="center"/>
    </xf>
    <xf numFmtId="0" fontId="112" fillId="4" borderId="0" xfId="0" applyFont="1" applyFill="1"/>
    <xf numFmtId="0" fontId="111" fillId="4" borderId="0" xfId="0" applyFont="1" applyFill="1" applyAlignment="1">
      <alignment horizontal="right"/>
    </xf>
    <xf numFmtId="49" fontId="114" fillId="4" borderId="0" xfId="0" applyNumberFormat="1" applyFont="1" applyFill="1"/>
    <xf numFmtId="0" fontId="116" fillId="4" borderId="0" xfId="0" applyFont="1" applyFill="1"/>
    <xf numFmtId="49" fontId="115" fillId="4" borderId="17" xfId="0" applyNumberFormat="1" applyFont="1" applyFill="1" applyBorder="1"/>
    <xf numFmtId="3" fontId="115" fillId="4" borderId="0" xfId="0" applyNumberFormat="1" applyFont="1" applyFill="1"/>
    <xf numFmtId="3" fontId="115" fillId="4" borderId="27" xfId="0" applyNumberFormat="1" applyFont="1" applyFill="1" applyBorder="1"/>
    <xf numFmtId="3" fontId="115" fillId="4" borderId="17" xfId="0" applyNumberFormat="1" applyFont="1" applyFill="1" applyBorder="1"/>
    <xf numFmtId="49" fontId="117" fillId="4" borderId="21" xfId="0" applyNumberFormat="1" applyFont="1" applyFill="1" applyBorder="1"/>
    <xf numFmtId="3" fontId="117" fillId="0" borderId="0" xfId="0" applyNumberFormat="1" applyFont="1"/>
    <xf numFmtId="3" fontId="117" fillId="0" borderId="21" xfId="0" applyNumberFormat="1" applyFont="1" applyBorder="1"/>
    <xf numFmtId="49" fontId="115" fillId="4" borderId="21" xfId="0" applyNumberFormat="1" applyFont="1" applyFill="1" applyBorder="1"/>
    <xf numFmtId="3" fontId="115" fillId="0" borderId="0" xfId="1" applyNumberFormat="1" applyFont="1" applyFill="1" applyBorder="1"/>
    <xf numFmtId="3" fontId="115" fillId="0" borderId="21" xfId="1" applyNumberFormat="1" applyFont="1" applyFill="1" applyBorder="1"/>
    <xf numFmtId="3" fontId="115" fillId="4" borderId="21" xfId="0" applyNumberFormat="1" applyFont="1" applyFill="1" applyBorder="1"/>
    <xf numFmtId="49" fontId="117" fillId="4" borderId="21" xfId="0" applyNumberFormat="1" applyFont="1" applyFill="1" applyBorder="1" applyAlignment="1">
      <alignment horizontal="left" wrapText="1" indent="6"/>
    </xf>
    <xf numFmtId="3" fontId="115" fillId="0" borderId="21" xfId="0" applyNumberFormat="1" applyFont="1" applyBorder="1"/>
    <xf numFmtId="3" fontId="117" fillId="4" borderId="21" xfId="0" applyNumberFormat="1" applyFont="1" applyFill="1" applyBorder="1"/>
    <xf numFmtId="3" fontId="117" fillId="4" borderId="0" xfId="0" applyNumberFormat="1" applyFont="1" applyFill="1"/>
    <xf numFmtId="3" fontId="115" fillId="4" borderId="30" xfId="0" applyNumberFormat="1" applyFont="1" applyFill="1" applyBorder="1"/>
    <xf numFmtId="49" fontId="115" fillId="4" borderId="19" xfId="0" applyNumberFormat="1" applyFont="1" applyFill="1" applyBorder="1" applyAlignment="1">
      <alignment wrapText="1"/>
    </xf>
    <xf numFmtId="3" fontId="115" fillId="4" borderId="16" xfId="0" applyNumberFormat="1" applyFont="1" applyFill="1" applyBorder="1"/>
    <xf numFmtId="3" fontId="115" fillId="4" borderId="19" xfId="0" applyNumberFormat="1" applyFont="1" applyFill="1" applyBorder="1"/>
    <xf numFmtId="49" fontId="117" fillId="4" borderId="0" xfId="0" applyNumberFormat="1" applyFont="1" applyFill="1"/>
    <xf numFmtId="49" fontId="115" fillId="7" borderId="50" xfId="0" applyNumberFormat="1" applyFont="1" applyFill="1" applyBorder="1" applyAlignment="1">
      <alignment horizontal="center" vertical="center" wrapText="1"/>
    </xf>
    <xf numFmtId="3" fontId="115" fillId="7" borderId="49" xfId="0" applyNumberFormat="1" applyFont="1" applyFill="1" applyBorder="1" applyAlignment="1">
      <alignment horizontal="center" vertical="center" wrapText="1"/>
    </xf>
    <xf numFmtId="3" fontId="115" fillId="4" borderId="22" xfId="0" applyNumberFormat="1" applyFont="1" applyFill="1" applyBorder="1"/>
    <xf numFmtId="3" fontId="117" fillId="4" borderId="22" xfId="0" applyNumberFormat="1" applyFont="1" applyFill="1" applyBorder="1"/>
    <xf numFmtId="49" fontId="115" fillId="4" borderId="19" xfId="0" applyNumberFormat="1" applyFont="1" applyFill="1" applyBorder="1"/>
    <xf numFmtId="3" fontId="115" fillId="4" borderId="31" xfId="0" applyNumberFormat="1" applyFont="1" applyFill="1" applyBorder="1"/>
    <xf numFmtId="49" fontId="115" fillId="4" borderId="30" xfId="0" applyNumberFormat="1" applyFont="1" applyFill="1" applyBorder="1"/>
    <xf numFmtId="49" fontId="117" fillId="4" borderId="30" xfId="0" applyNumberFormat="1" applyFont="1" applyFill="1" applyBorder="1"/>
    <xf numFmtId="0" fontId="118" fillId="4" borderId="31" xfId="0" applyFont="1" applyFill="1" applyBorder="1"/>
    <xf numFmtId="3" fontId="119" fillId="4" borderId="19" xfId="0" applyNumberFormat="1" applyFont="1" applyFill="1" applyBorder="1"/>
    <xf numFmtId="3" fontId="116" fillId="4" borderId="0" xfId="0" applyNumberFormat="1" applyFont="1" applyFill="1"/>
    <xf numFmtId="0" fontId="116" fillId="4" borderId="30" xfId="0" applyFont="1" applyFill="1" applyBorder="1"/>
    <xf numFmtId="3" fontId="117" fillId="4" borderId="17" xfId="0" applyNumberFormat="1" applyFont="1" applyFill="1" applyBorder="1"/>
    <xf numFmtId="3" fontId="116" fillId="4" borderId="17" xfId="0" applyNumberFormat="1" applyFont="1" applyFill="1" applyBorder="1"/>
    <xf numFmtId="49" fontId="117" fillId="4" borderId="30" xfId="0" applyNumberFormat="1" applyFont="1" applyFill="1" applyBorder="1" applyAlignment="1">
      <alignment wrapText="1"/>
    </xf>
    <xf numFmtId="49" fontId="115" fillId="4" borderId="30" xfId="0" applyNumberFormat="1" applyFont="1" applyFill="1" applyBorder="1" applyAlignment="1">
      <alignment horizontal="left" vertical="center"/>
    </xf>
    <xf numFmtId="49" fontId="115" fillId="4" borderId="31" xfId="0" applyNumberFormat="1" applyFont="1" applyFill="1" applyBorder="1" applyAlignment="1">
      <alignment horizontal="left" vertical="center"/>
    </xf>
    <xf numFmtId="49" fontId="117" fillId="4" borderId="17" xfId="0" applyNumberFormat="1" applyFont="1" applyFill="1" applyBorder="1"/>
    <xf numFmtId="4" fontId="112" fillId="4" borderId="0" xfId="0" applyNumberFormat="1" applyFont="1" applyFill="1"/>
    <xf numFmtId="0" fontId="120" fillId="0" borderId="0" xfId="0" applyFont="1" applyAlignment="1">
      <alignment horizontal="left" indent="2"/>
    </xf>
    <xf numFmtId="0" fontId="121" fillId="0" borderId="0" xfId="0" applyFont="1" applyAlignment="1">
      <alignment horizontal="left" indent="2"/>
    </xf>
    <xf numFmtId="0" fontId="110" fillId="7" borderId="49" xfId="0" applyFont="1" applyFill="1" applyBorder="1" applyAlignment="1">
      <alignment horizontal="center" vertical="center" wrapText="1"/>
    </xf>
    <xf numFmtId="0" fontId="110" fillId="7" borderId="50" xfId="0" applyFont="1" applyFill="1" applyBorder="1" applyAlignment="1">
      <alignment horizontal="center" vertical="center" wrapText="1"/>
    </xf>
    <xf numFmtId="0" fontId="110" fillId="7" borderId="53" xfId="0" applyFont="1" applyFill="1" applyBorder="1" applyAlignment="1">
      <alignment horizontal="center" vertical="center" wrapText="1"/>
    </xf>
    <xf numFmtId="0" fontId="35" fillId="0" borderId="17" xfId="0" applyFont="1" applyBorder="1" applyAlignment="1">
      <alignment horizontal="justify" vertical="center" wrapText="1"/>
    </xf>
    <xf numFmtId="0" fontId="35" fillId="0" borderId="29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left" vertical="center" wrapText="1" indent="1"/>
    </xf>
    <xf numFmtId="172" fontId="33" fillId="0" borderId="22" xfId="1" applyNumberFormat="1" applyFont="1" applyFill="1" applyBorder="1" applyAlignment="1">
      <alignment horizontal="justify" vertical="center" wrapText="1"/>
    </xf>
    <xf numFmtId="0" fontId="34" fillId="0" borderId="21" xfId="0" applyFont="1" applyBorder="1" applyAlignment="1">
      <alignment horizontal="left" vertical="center" wrapText="1" indent="3"/>
    </xf>
    <xf numFmtId="172" fontId="34" fillId="0" borderId="22" xfId="1" applyNumberFormat="1" applyFont="1" applyFill="1" applyBorder="1" applyAlignment="1">
      <alignment horizontal="justify" vertical="center" wrapText="1"/>
    </xf>
    <xf numFmtId="0" fontId="34" fillId="0" borderId="21" xfId="0" applyFont="1" applyBorder="1" applyAlignment="1">
      <alignment horizontal="left" vertical="center" wrapText="1" indent="5"/>
    </xf>
    <xf numFmtId="172" fontId="34" fillId="0" borderId="22" xfId="0" applyNumberFormat="1" applyFont="1" applyBorder="1" applyAlignment="1">
      <alignment horizontal="justify" vertical="center" wrapText="1"/>
    </xf>
    <xf numFmtId="172" fontId="33" fillId="0" borderId="22" xfId="0" applyNumberFormat="1" applyFont="1" applyBorder="1" applyAlignment="1">
      <alignment horizontal="justify" vertical="center" wrapText="1"/>
    </xf>
    <xf numFmtId="172" fontId="34" fillId="9" borderId="22" xfId="0" applyNumberFormat="1" applyFont="1" applyFill="1" applyBorder="1" applyAlignment="1">
      <alignment horizontal="justify" vertical="center" wrapText="1"/>
    </xf>
    <xf numFmtId="172" fontId="34" fillId="9" borderId="22" xfId="1" applyNumberFormat="1" applyFont="1" applyFill="1" applyBorder="1" applyAlignment="1">
      <alignment horizontal="justify" vertical="center" wrapText="1"/>
    </xf>
    <xf numFmtId="0" fontId="34" fillId="0" borderId="65" xfId="0" applyFont="1" applyBorder="1" applyAlignment="1">
      <alignment horizontal="left" vertical="center" wrapText="1" indent="3"/>
    </xf>
    <xf numFmtId="172" fontId="34" fillId="0" borderId="66" xfId="1" applyNumberFormat="1" applyFont="1" applyFill="1" applyBorder="1" applyAlignment="1">
      <alignment horizontal="justify" vertical="center" wrapText="1"/>
    </xf>
    <xf numFmtId="172" fontId="48" fillId="0" borderId="22" xfId="1" applyNumberFormat="1" applyFont="1" applyFill="1" applyBorder="1" applyAlignment="1">
      <alignment horizontal="justify" vertical="center" wrapText="1"/>
    </xf>
    <xf numFmtId="0" fontId="34" fillId="0" borderId="22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left" vertical="center" wrapText="1"/>
    </xf>
    <xf numFmtId="0" fontId="34" fillId="0" borderId="21" xfId="0" applyFont="1" applyBorder="1" applyAlignment="1">
      <alignment horizontal="left" vertical="center" wrapText="1" indent="1"/>
    </xf>
    <xf numFmtId="172" fontId="34" fillId="0" borderId="22" xfId="0" applyNumberFormat="1" applyFont="1" applyBorder="1" applyAlignment="1">
      <alignment horizontal="center" vertical="center" wrapText="1"/>
    </xf>
    <xf numFmtId="0" fontId="34" fillId="0" borderId="19" xfId="0" applyFont="1" applyBorder="1" applyAlignment="1">
      <alignment horizontal="left" vertical="center" wrapText="1"/>
    </xf>
    <xf numFmtId="0" fontId="34" fillId="0" borderId="18" xfId="0" applyFont="1" applyBorder="1" applyAlignment="1">
      <alignment horizontal="center" vertical="center" wrapText="1"/>
    </xf>
    <xf numFmtId="0" fontId="126" fillId="0" borderId="0" xfId="7" applyFont="1" applyAlignment="1">
      <alignment horizontal="right" vertical="center"/>
    </xf>
    <xf numFmtId="0" fontId="127" fillId="0" borderId="0" xfId="7" applyFont="1" applyAlignment="1">
      <alignment horizontal="right" vertical="center"/>
    </xf>
    <xf numFmtId="0" fontId="128" fillId="0" borderId="0" xfId="7" applyFont="1" applyAlignment="1">
      <alignment horizontal="left" vertical="center"/>
    </xf>
    <xf numFmtId="0" fontId="85" fillId="0" borderId="0" xfId="7" applyFont="1" applyAlignment="1">
      <alignment horizontal="center" vertical="center"/>
    </xf>
    <xf numFmtId="0" fontId="85" fillId="0" borderId="0" xfId="7" applyFont="1" applyAlignment="1">
      <alignment vertical="center"/>
    </xf>
    <xf numFmtId="176" fontId="85" fillId="0" borderId="0" xfId="7" applyNumberFormat="1" applyFont="1" applyAlignment="1">
      <alignment horizontal="right" vertical="center"/>
    </xf>
    <xf numFmtId="3" fontId="87" fillId="0" borderId="0" xfId="7" applyNumberFormat="1" applyFont="1" applyAlignment="1">
      <alignment horizontal="right" vertical="center"/>
    </xf>
    <xf numFmtId="0" fontId="87" fillId="0" borderId="0" xfId="7" applyFont="1" applyAlignment="1">
      <alignment vertical="center"/>
    </xf>
    <xf numFmtId="0" fontId="88" fillId="0" borderId="56" xfId="7" applyFont="1" applyBorder="1" applyAlignment="1">
      <alignment vertical="center"/>
    </xf>
    <xf numFmtId="0" fontId="129" fillId="0" borderId="0" xfId="7" applyFont="1" applyAlignment="1">
      <alignment vertical="center"/>
    </xf>
    <xf numFmtId="3" fontId="130" fillId="0" borderId="0" xfId="7" applyNumberFormat="1" applyFont="1" applyAlignment="1">
      <alignment horizontal="center" vertical="center"/>
    </xf>
    <xf numFmtId="0" fontId="130" fillId="0" borderId="0" xfId="7" applyFont="1" applyAlignment="1">
      <alignment vertical="center"/>
    </xf>
    <xf numFmtId="3" fontId="129" fillId="0" borderId="0" xfId="7" applyNumberFormat="1" applyFont="1" applyAlignment="1">
      <alignment horizontal="center" vertical="center"/>
    </xf>
    <xf numFmtId="176" fontId="129" fillId="0" borderId="0" xfId="7" applyNumberFormat="1" applyFont="1" applyAlignment="1">
      <alignment horizontal="right" vertical="center"/>
    </xf>
    <xf numFmtId="0" fontId="129" fillId="0" borderId="0" xfId="7" applyFont="1" applyAlignment="1">
      <alignment horizontal="right" vertical="center"/>
    </xf>
    <xf numFmtId="179" fontId="85" fillId="0" borderId="0" xfId="7" applyNumberFormat="1" applyFont="1" applyAlignment="1">
      <alignment horizontal="right" vertical="center"/>
    </xf>
    <xf numFmtId="0" fontId="131" fillId="4" borderId="0" xfId="0" applyFont="1" applyFill="1"/>
    <xf numFmtId="0" fontId="131" fillId="0" borderId="0" xfId="0" applyFont="1"/>
    <xf numFmtId="0" fontId="132" fillId="0" borderId="0" xfId="0" applyFont="1" applyAlignment="1">
      <alignment horizontal="right"/>
    </xf>
    <xf numFmtId="0" fontId="133" fillId="0" borderId="0" xfId="0" applyFont="1" applyAlignment="1">
      <alignment horizontal="right"/>
    </xf>
    <xf numFmtId="0" fontId="134" fillId="4" borderId="16" xfId="0" applyFont="1" applyFill="1" applyBorder="1" applyAlignment="1">
      <alignment horizontal="right" vertical="center"/>
    </xf>
    <xf numFmtId="0" fontId="135" fillId="4" borderId="0" xfId="0" applyFont="1" applyFill="1" applyAlignment="1">
      <alignment vertical="center"/>
    </xf>
    <xf numFmtId="0" fontId="136" fillId="4" borderId="0" xfId="0" applyFont="1" applyFill="1" applyAlignment="1">
      <alignment vertical="center" wrapText="1"/>
    </xf>
    <xf numFmtId="0" fontId="135" fillId="8" borderId="50" xfId="0" applyFont="1" applyFill="1" applyBorder="1" applyAlignment="1">
      <alignment horizontal="center" vertical="center"/>
    </xf>
    <xf numFmtId="0" fontId="135" fillId="8" borderId="49" xfId="0" quotePrefix="1" applyFont="1" applyFill="1" applyBorder="1" applyAlignment="1">
      <alignment horizontal="center" vertical="center"/>
    </xf>
    <xf numFmtId="0" fontId="135" fillId="8" borderId="49" xfId="0" applyFont="1" applyFill="1" applyBorder="1" applyAlignment="1">
      <alignment horizontal="center" vertical="center"/>
    </xf>
    <xf numFmtId="0" fontId="135" fillId="8" borderId="49" xfId="0" applyFont="1" applyFill="1" applyBorder="1" applyAlignment="1">
      <alignment horizontal="center" vertical="center" wrapText="1"/>
    </xf>
    <xf numFmtId="0" fontId="135" fillId="4" borderId="21" xfId="0" applyFont="1" applyFill="1" applyBorder="1" applyAlignment="1">
      <alignment horizontal="justify" vertical="center"/>
    </xf>
    <xf numFmtId="43" fontId="135" fillId="4" borderId="22" xfId="1" applyFont="1" applyFill="1" applyBorder="1" applyAlignment="1">
      <alignment horizontal="justify" vertical="center"/>
    </xf>
    <xf numFmtId="176" fontId="139" fillId="4" borderId="0" xfId="0" applyNumberFormat="1" applyFont="1" applyFill="1" applyAlignment="1">
      <alignment horizontal="left" vertical="center"/>
    </xf>
    <xf numFmtId="0" fontId="138" fillId="4" borderId="21" xfId="0" applyFont="1" applyFill="1" applyBorder="1" applyAlignment="1">
      <alignment horizontal="justify" vertical="center"/>
    </xf>
    <xf numFmtId="43" fontId="138" fillId="4" borderId="22" xfId="1" applyFont="1" applyFill="1" applyBorder="1" applyAlignment="1">
      <alignment horizontal="right" vertical="center"/>
    </xf>
    <xf numFmtId="176" fontId="141" fillId="4" borderId="0" xfId="0" applyNumberFormat="1" applyFont="1" applyFill="1" applyAlignment="1">
      <alignment horizontal="left" vertical="center"/>
    </xf>
    <xf numFmtId="0" fontId="142" fillId="4" borderId="0" xfId="0" applyFont="1" applyFill="1" applyAlignment="1">
      <alignment horizontal="left" vertical="center"/>
    </xf>
    <xf numFmtId="176" fontId="143" fillId="4" borderId="0" xfId="0" applyNumberFormat="1" applyFont="1" applyFill="1" applyAlignment="1">
      <alignment horizontal="left" vertical="center"/>
    </xf>
    <xf numFmtId="0" fontId="142" fillId="4" borderId="0" xfId="0" applyFont="1" applyFill="1" applyAlignment="1">
      <alignment vertical="center"/>
    </xf>
    <xf numFmtId="43" fontId="138" fillId="4" borderId="22" xfId="1" applyFont="1" applyFill="1" applyBorder="1" applyAlignment="1">
      <alignment horizontal="justify" vertical="center"/>
    </xf>
    <xf numFmtId="176" fontId="143" fillId="4" borderId="0" xfId="0" applyNumberFormat="1" applyFont="1" applyFill="1" applyAlignment="1">
      <alignment horizontal="right" vertical="center"/>
    </xf>
    <xf numFmtId="0" fontId="144" fillId="4" borderId="0" xfId="0" applyFont="1" applyFill="1" applyAlignment="1">
      <alignment vertical="center"/>
    </xf>
    <xf numFmtId="176" fontId="145" fillId="4" borderId="0" xfId="0" applyNumberFormat="1" applyFont="1" applyFill="1" applyAlignment="1">
      <alignment horizontal="right" vertical="center"/>
    </xf>
    <xf numFmtId="0" fontId="138" fillId="4" borderId="19" xfId="0" applyFont="1" applyFill="1" applyBorder="1" applyAlignment="1">
      <alignment horizontal="justify" vertical="center" wrapText="1"/>
    </xf>
    <xf numFmtId="43" fontId="138" fillId="4" borderId="18" xfId="1" applyFont="1" applyFill="1" applyBorder="1" applyAlignment="1">
      <alignment horizontal="justify" vertical="center" wrapText="1"/>
    </xf>
    <xf numFmtId="0" fontId="136" fillId="0" borderId="0" xfId="0" applyFont="1" applyAlignment="1">
      <alignment vertical="center" wrapText="1"/>
    </xf>
    <xf numFmtId="172" fontId="146" fillId="0" borderId="0" xfId="1" applyNumberFormat="1" applyFont="1" applyFill="1" applyBorder="1" applyAlignment="1">
      <alignment horizontal="justify" vertical="center" wrapText="1"/>
    </xf>
    <xf numFmtId="43" fontId="146" fillId="0" borderId="0" xfId="1" applyFont="1" applyFill="1" applyBorder="1" applyAlignment="1">
      <alignment horizontal="justify" vertical="center" wrapText="1"/>
    </xf>
    <xf numFmtId="43" fontId="138" fillId="0" borderId="0" xfId="1" applyFont="1" applyFill="1" applyBorder="1" applyAlignment="1">
      <alignment horizontal="right" vertical="center"/>
    </xf>
    <xf numFmtId="43" fontId="147" fillId="0" borderId="0" xfId="0" applyNumberFormat="1" applyFont="1"/>
    <xf numFmtId="0" fontId="0" fillId="4" borderId="0" xfId="0" applyFill="1"/>
    <xf numFmtId="0" fontId="132" fillId="4" borderId="0" xfId="0" applyFont="1" applyFill="1" applyAlignment="1">
      <alignment horizontal="right" vertical="center"/>
    </xf>
    <xf numFmtId="0" fontId="131" fillId="0" borderId="0" xfId="0" applyFont="1" applyAlignment="1">
      <alignment horizontal="right"/>
    </xf>
    <xf numFmtId="0" fontId="134" fillId="4" borderId="0" xfId="0" applyFont="1" applyFill="1" applyAlignment="1">
      <alignment horizontal="right" vertical="center"/>
    </xf>
    <xf numFmtId="0" fontId="148" fillId="0" borderId="0" xfId="0" applyFont="1" applyAlignment="1">
      <alignment horizontal="center" vertical="center"/>
    </xf>
    <xf numFmtId="0" fontId="135" fillId="8" borderId="19" xfId="0" applyFont="1" applyFill="1" applyBorder="1" applyAlignment="1">
      <alignment horizontal="center" vertical="center"/>
    </xf>
    <xf numFmtId="0" fontId="135" fillId="8" borderId="18" xfId="0" applyFont="1" applyFill="1" applyBorder="1" applyAlignment="1">
      <alignment horizontal="center" vertical="center"/>
    </xf>
    <xf numFmtId="0" fontId="135" fillId="8" borderId="18" xfId="0" applyFont="1" applyFill="1" applyBorder="1" applyAlignment="1">
      <alignment horizontal="center" vertical="center" wrapText="1"/>
    </xf>
    <xf numFmtId="0" fontId="148" fillId="0" borderId="0" xfId="0" applyFont="1" applyAlignment="1">
      <alignment horizontal="center" vertical="center" wrapText="1"/>
    </xf>
    <xf numFmtId="43" fontId="135" fillId="4" borderId="22" xfId="0" applyNumberFormat="1" applyFont="1" applyFill="1" applyBorder="1" applyAlignment="1">
      <alignment horizontal="justify" vertical="center"/>
    </xf>
    <xf numFmtId="43" fontId="148" fillId="0" borderId="0" xfId="0" applyNumberFormat="1" applyFont="1" applyAlignment="1">
      <alignment horizontal="justify" vertical="center"/>
    </xf>
    <xf numFmtId="43" fontId="138" fillId="4" borderId="22" xfId="0" applyNumberFormat="1" applyFont="1" applyFill="1" applyBorder="1" applyAlignment="1">
      <alignment horizontal="justify" vertical="center"/>
    </xf>
    <xf numFmtId="43" fontId="35" fillId="0" borderId="0" xfId="1" applyFont="1" applyFill="1" applyBorder="1" applyAlignment="1">
      <alignment horizontal="right" vertical="center"/>
    </xf>
    <xf numFmtId="0" fontId="138" fillId="4" borderId="22" xfId="0" applyFont="1" applyFill="1" applyBorder="1" applyAlignment="1">
      <alignment horizontal="justify" vertical="center"/>
    </xf>
    <xf numFmtId="0" fontId="35" fillId="0" borderId="0" xfId="0" applyFont="1" applyAlignment="1">
      <alignment horizontal="justify" vertical="center"/>
    </xf>
    <xf numFmtId="176" fontId="78" fillId="0" borderId="0" xfId="0" applyNumberFormat="1" applyFont="1" applyAlignment="1">
      <alignment horizontal="right" vertical="center"/>
    </xf>
    <xf numFmtId="176" fontId="77" fillId="0" borderId="0" xfId="0" applyNumberFormat="1" applyFont="1" applyAlignment="1">
      <alignment horizontal="right" vertical="center"/>
    </xf>
    <xf numFmtId="43" fontId="35" fillId="0" borderId="0" xfId="1" applyFont="1" applyBorder="1" applyAlignment="1">
      <alignment horizontal="right" vertical="center"/>
    </xf>
    <xf numFmtId="43" fontId="35" fillId="0" borderId="0" xfId="1" applyFont="1" applyBorder="1" applyAlignment="1">
      <alignment horizontal="justify" vertical="center" wrapText="1"/>
    </xf>
    <xf numFmtId="0" fontId="138" fillId="4" borderId="0" xfId="0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150" fillId="0" borderId="0" xfId="7" applyFont="1"/>
    <xf numFmtId="0" fontId="151" fillId="8" borderId="11" xfId="7" applyFont="1" applyFill="1" applyBorder="1" applyAlignment="1">
      <alignment horizontal="center" vertical="center" wrapText="1"/>
    </xf>
    <xf numFmtId="172" fontId="151" fillId="8" borderId="11" xfId="1" applyNumberFormat="1" applyFont="1" applyFill="1" applyBorder="1" applyAlignment="1" applyProtection="1">
      <alignment horizontal="center" vertical="center"/>
    </xf>
    <xf numFmtId="0" fontId="151" fillId="5" borderId="3" xfId="7" applyFont="1" applyFill="1" applyBorder="1" applyAlignment="1">
      <alignment horizontal="center" vertical="center" wrapText="1"/>
    </xf>
    <xf numFmtId="0" fontId="152" fillId="0" borderId="0" xfId="7" applyFont="1"/>
    <xf numFmtId="0" fontId="150" fillId="0" borderId="15" xfId="7" applyFont="1" applyBorder="1"/>
    <xf numFmtId="0" fontId="153" fillId="0" borderId="24" xfId="7" applyFont="1" applyBorder="1" applyAlignment="1">
      <alignment horizontal="center" vertical="center"/>
    </xf>
    <xf numFmtId="0" fontId="153" fillId="0" borderId="11" xfId="7" applyFont="1" applyBorder="1" applyAlignment="1">
      <alignment vertical="center" wrapText="1"/>
    </xf>
    <xf numFmtId="0" fontId="154" fillId="0" borderId="11" xfId="7" applyFont="1" applyBorder="1" applyAlignment="1">
      <alignment horizontal="center" vertical="center" wrapText="1"/>
    </xf>
    <xf numFmtId="43" fontId="153" fillId="0" borderId="11" xfId="1" applyFont="1" applyFill="1" applyBorder="1" applyAlignment="1" applyProtection="1">
      <alignment vertical="center" wrapText="1"/>
    </xf>
    <xf numFmtId="3" fontId="153" fillId="0" borderId="11" xfId="1" applyNumberFormat="1" applyFont="1" applyFill="1" applyBorder="1" applyAlignment="1" applyProtection="1">
      <alignment vertical="center" wrapText="1"/>
    </xf>
    <xf numFmtId="0" fontId="153" fillId="0" borderId="11" xfId="7" applyFont="1" applyBorder="1" applyAlignment="1">
      <alignment horizontal="center" vertical="center" wrapText="1"/>
    </xf>
    <xf numFmtId="0" fontId="150" fillId="0" borderId="3" xfId="7" applyFont="1" applyBorder="1"/>
    <xf numFmtId="0" fontId="153" fillId="0" borderId="7" xfId="7" applyFont="1" applyBorder="1" applyAlignment="1">
      <alignment horizontal="center" vertical="center"/>
    </xf>
    <xf numFmtId="0" fontId="154" fillId="0" borderId="11" xfId="7" applyFont="1" applyBorder="1" applyAlignment="1">
      <alignment vertical="center" wrapText="1"/>
    </xf>
    <xf numFmtId="172" fontId="153" fillId="0" borderId="11" xfId="7" applyNumberFormat="1" applyFont="1" applyBorder="1" applyAlignment="1">
      <alignment vertical="center" wrapText="1"/>
    </xf>
    <xf numFmtId="0" fontId="154" fillId="0" borderId="11" xfId="7" applyFont="1" applyBorder="1" applyAlignment="1">
      <alignment horizontal="left" vertical="center" wrapText="1"/>
    </xf>
    <xf numFmtId="0" fontId="153" fillId="0" borderId="4" xfId="7" applyFont="1" applyBorder="1" applyAlignment="1">
      <alignment horizontal="center" vertical="center" wrapText="1"/>
    </xf>
    <xf numFmtId="3" fontId="153" fillId="11" borderId="11" xfId="1" applyNumberFormat="1" applyFont="1" applyFill="1" applyBorder="1" applyAlignment="1" applyProtection="1">
      <alignment vertical="center" wrapText="1"/>
    </xf>
    <xf numFmtId="0" fontId="153" fillId="11" borderId="11" xfId="7" applyFont="1" applyFill="1" applyBorder="1" applyAlignment="1">
      <alignment horizontal="center" vertical="center" wrapText="1"/>
    </xf>
    <xf numFmtId="172" fontId="151" fillId="8" borderId="11" xfId="1" applyNumberFormat="1" applyFont="1" applyFill="1" applyBorder="1" applyAlignment="1">
      <alignment vertical="center" wrapText="1"/>
    </xf>
    <xf numFmtId="0" fontId="151" fillId="8" borderId="11" xfId="7" applyFont="1" applyFill="1" applyBorder="1" applyAlignment="1">
      <alignment vertical="center" wrapText="1"/>
    </xf>
    <xf numFmtId="0" fontId="151" fillId="0" borderId="3" xfId="7" applyFont="1" applyBorder="1" applyAlignment="1">
      <alignment horizontal="center" vertical="center" wrapText="1"/>
    </xf>
    <xf numFmtId="0" fontId="153" fillId="0" borderId="7" xfId="7" applyFont="1" applyBorder="1" applyAlignment="1">
      <alignment horizontal="center" vertical="center" wrapText="1"/>
    </xf>
    <xf numFmtId="172" fontId="153" fillId="5" borderId="11" xfId="1" applyNumberFormat="1" applyFont="1" applyFill="1" applyBorder="1" applyAlignment="1">
      <alignment horizontal="center" vertical="center" wrapText="1"/>
    </xf>
    <xf numFmtId="0" fontId="153" fillId="5" borderId="11" xfId="7" applyFont="1" applyFill="1" applyBorder="1" applyAlignment="1">
      <alignment horizontal="center" vertical="center" wrapText="1"/>
    </xf>
    <xf numFmtId="0" fontId="157" fillId="0" borderId="11" xfId="14" applyFont="1" applyBorder="1" applyAlignment="1">
      <alignment horizontal="center" vertical="center" wrapText="1"/>
    </xf>
    <xf numFmtId="0" fontId="158" fillId="0" borderId="0" xfId="7" applyFont="1" applyAlignment="1">
      <alignment horizontal="right" vertical="center"/>
    </xf>
    <xf numFmtId="172" fontId="150" fillId="0" borderId="0" xfId="1" applyNumberFormat="1" applyFont="1"/>
    <xf numFmtId="0" fontId="150" fillId="0" borderId="0" xfId="7" applyFont="1" applyAlignment="1">
      <alignment horizontal="center"/>
    </xf>
    <xf numFmtId="172" fontId="159" fillId="0" borderId="0" xfId="1" applyNumberFormat="1" applyFont="1"/>
    <xf numFmtId="172" fontId="150" fillId="0" borderId="0" xfId="1" applyNumberFormat="1" applyFont="1" applyFill="1" applyBorder="1" applyAlignment="1" applyProtection="1"/>
    <xf numFmtId="0" fontId="121" fillId="0" borderId="0" xfId="0" applyFont="1" applyFill="1" applyAlignment="1">
      <alignment horizontal="left" indent="2"/>
    </xf>
    <xf numFmtId="172" fontId="0" fillId="0" borderId="0" xfId="1" applyNumberFormat="1" applyFont="1" applyFill="1"/>
    <xf numFmtId="0" fontId="110" fillId="7" borderId="50" xfId="0" applyFont="1" applyFill="1" applyBorder="1" applyAlignment="1">
      <alignment horizontal="center" vertical="center"/>
    </xf>
    <xf numFmtId="49" fontId="110" fillId="7" borderId="50" xfId="1" applyNumberFormat="1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justify" vertical="center" wrapText="1"/>
    </xf>
    <xf numFmtId="172" fontId="35" fillId="0" borderId="22" xfId="1" applyNumberFormat="1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 indent="1"/>
    </xf>
    <xf numFmtId="0" fontId="34" fillId="0" borderId="21" xfId="0" applyFont="1" applyFill="1" applyBorder="1" applyAlignment="1">
      <alignment horizontal="left" vertical="center" wrapText="1" indent="3"/>
    </xf>
    <xf numFmtId="0" fontId="0" fillId="0" borderId="0" xfId="0" applyFill="1"/>
    <xf numFmtId="43" fontId="34" fillId="0" borderId="22" xfId="1" applyNumberFormat="1" applyFont="1" applyFill="1" applyBorder="1" applyAlignment="1">
      <alignment horizontal="justify" vertical="center" wrapText="1"/>
    </xf>
    <xf numFmtId="0" fontId="34" fillId="0" borderId="21" xfId="0" applyFont="1" applyFill="1" applyBorder="1" applyAlignment="1">
      <alignment horizontal="left" vertical="center" wrapText="1"/>
    </xf>
    <xf numFmtId="0" fontId="33" fillId="0" borderId="21" xfId="0" applyFont="1" applyFill="1" applyBorder="1" applyAlignment="1">
      <alignment horizontal="left" vertical="center" wrapText="1"/>
    </xf>
    <xf numFmtId="172" fontId="34" fillId="0" borderId="22" xfId="1" applyNumberFormat="1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left" vertical="center" wrapText="1" indent="1"/>
    </xf>
    <xf numFmtId="0" fontId="34" fillId="0" borderId="19" xfId="0" applyFont="1" applyFill="1" applyBorder="1" applyAlignment="1">
      <alignment horizontal="left" vertical="center" wrapText="1"/>
    </xf>
    <xf numFmtId="172" fontId="34" fillId="0" borderId="18" xfId="1" applyNumberFormat="1" applyFont="1" applyFill="1" applyBorder="1" applyAlignment="1">
      <alignment horizontal="center" vertical="center" wrapText="1"/>
    </xf>
    <xf numFmtId="172" fontId="0" fillId="0" borderId="0" xfId="1" applyNumberFormat="1" applyFont="1"/>
    <xf numFmtId="0" fontId="18" fillId="0" borderId="0" xfId="3" applyFont="1"/>
    <xf numFmtId="0" fontId="3" fillId="0" borderId="0" xfId="3" applyFont="1" applyFill="1" applyAlignment="1">
      <alignment horizontal="center"/>
    </xf>
    <xf numFmtId="0" fontId="10" fillId="0" borderId="10" xfId="3" applyFont="1" applyBorder="1" applyAlignment="1">
      <alignment horizontal="center" vertical="center"/>
    </xf>
    <xf numFmtId="0" fontId="3" fillId="0" borderId="0" xfId="3" applyAlignment="1">
      <alignment horizontal="center" vertical="center" wrapText="1"/>
    </xf>
    <xf numFmtId="0" fontId="10" fillId="0" borderId="68" xfId="3" applyFont="1" applyBorder="1" applyAlignment="1">
      <alignment horizontal="center"/>
    </xf>
    <xf numFmtId="0" fontId="109" fillId="0" borderId="0" xfId="15"/>
    <xf numFmtId="0" fontId="25" fillId="0" borderId="69" xfId="15" applyFont="1" applyBorder="1" applyAlignment="1">
      <alignment horizontal="center" vertical="center"/>
    </xf>
    <xf numFmtId="0" fontId="25" fillId="0" borderId="28" xfId="15" applyFont="1" applyBorder="1" applyAlignment="1">
      <alignment horizontal="center" vertical="center"/>
    </xf>
    <xf numFmtId="0" fontId="25" fillId="0" borderId="0" xfId="15" applyFont="1" applyAlignment="1">
      <alignment horizontal="center" vertical="center"/>
    </xf>
    <xf numFmtId="2" fontId="25" fillId="0" borderId="28" xfId="15" applyNumberFormat="1" applyFont="1" applyBorder="1" applyAlignment="1">
      <alignment horizontal="center" vertical="center"/>
    </xf>
    <xf numFmtId="0" fontId="25" fillId="0" borderId="70" xfId="15" applyFont="1" applyBorder="1" applyAlignment="1">
      <alignment horizontal="center" vertical="center"/>
    </xf>
    <xf numFmtId="0" fontId="3" fillId="0" borderId="14" xfId="15" applyFont="1" applyBorder="1" applyAlignment="1">
      <alignment horizontal="center" vertical="center" wrapText="1"/>
    </xf>
    <xf numFmtId="0" fontId="25" fillId="0" borderId="0" xfId="15" applyFont="1" applyAlignment="1">
      <alignment horizontal="center" vertical="center" wrapText="1"/>
    </xf>
    <xf numFmtId="2" fontId="25" fillId="0" borderId="0" xfId="15" applyNumberFormat="1" applyFont="1" applyAlignment="1">
      <alignment horizontal="center" vertical="center" wrapText="1"/>
    </xf>
    <xf numFmtId="0" fontId="25" fillId="0" borderId="25" xfId="15" applyFont="1" applyBorder="1" applyAlignment="1">
      <alignment horizontal="center" vertical="center" wrapText="1"/>
    </xf>
    <xf numFmtId="0" fontId="29" fillId="0" borderId="15" xfId="15" applyFont="1" applyBorder="1" applyAlignment="1">
      <alignment horizontal="center" vertical="center" wrapText="1"/>
    </xf>
    <xf numFmtId="0" fontId="162" fillId="0" borderId="1" xfId="15" applyFont="1" applyBorder="1" applyAlignment="1">
      <alignment horizontal="center" vertical="center" wrapText="1"/>
    </xf>
    <xf numFmtId="0" fontId="163" fillId="0" borderId="1" xfId="15" applyFont="1" applyBorder="1" applyAlignment="1">
      <alignment horizontal="center" vertical="center" wrapText="1"/>
    </xf>
    <xf numFmtId="0" fontId="162" fillId="0" borderId="0" xfId="15" applyFont="1" applyAlignment="1">
      <alignment horizontal="center" vertical="center" wrapText="1"/>
    </xf>
    <xf numFmtId="2" fontId="162" fillId="0" borderId="1" xfId="15" applyNumberFormat="1" applyFont="1" applyBorder="1" applyAlignment="1">
      <alignment horizontal="center" vertical="center" wrapText="1"/>
    </xf>
    <xf numFmtId="0" fontId="162" fillId="0" borderId="24" xfId="15" applyFont="1" applyBorder="1" applyAlignment="1">
      <alignment horizontal="center" vertical="center" wrapText="1"/>
    </xf>
    <xf numFmtId="0" fontId="110" fillId="0" borderId="3" xfId="15" applyFont="1" applyBorder="1"/>
    <xf numFmtId="0" fontId="110" fillId="0" borderId="4" xfId="15" applyFont="1" applyBorder="1"/>
    <xf numFmtId="0" fontId="122" fillId="0" borderId="4" xfId="15" applyFont="1" applyBorder="1" applyAlignment="1">
      <alignment wrapText="1"/>
    </xf>
    <xf numFmtId="0" fontId="164" fillId="0" borderId="4" xfId="15" applyFont="1" applyBorder="1" applyAlignment="1">
      <alignment horizontal="center" vertical="center"/>
    </xf>
    <xf numFmtId="0" fontId="164" fillId="0" borderId="0" xfId="15" applyFont="1"/>
    <xf numFmtId="174" fontId="122" fillId="0" borderId="4" xfId="15" applyNumberFormat="1" applyFont="1" applyBorder="1" applyAlignment="1">
      <alignment horizontal="right"/>
    </xf>
    <xf numFmtId="43" fontId="122" fillId="0" borderId="0" xfId="15" applyNumberFormat="1" applyFont="1" applyAlignment="1">
      <alignment horizontal="right"/>
    </xf>
    <xf numFmtId="2" fontId="122" fillId="0" borderId="4" xfId="15" applyNumberFormat="1" applyFont="1" applyBorder="1" applyAlignment="1">
      <alignment horizontal="center"/>
    </xf>
    <xf numFmtId="43" fontId="164" fillId="0" borderId="0" xfId="15" applyNumberFormat="1" applyFont="1"/>
    <xf numFmtId="172" fontId="122" fillId="0" borderId="0" xfId="15" applyNumberFormat="1" applyFont="1" applyAlignment="1">
      <alignment horizontal="right"/>
    </xf>
    <xf numFmtId="2" fontId="122" fillId="0" borderId="7" xfId="15" applyNumberFormat="1" applyFont="1" applyBorder="1" applyAlignment="1">
      <alignment horizontal="center"/>
    </xf>
    <xf numFmtId="0" fontId="46" fillId="0" borderId="0" xfId="15" applyFont="1"/>
    <xf numFmtId="0" fontId="5" fillId="0" borderId="14" xfId="5" applyFont="1" applyBorder="1" applyAlignment="1">
      <alignment horizontal="left"/>
    </xf>
    <xf numFmtId="0" fontId="3" fillId="0" borderId="0" xfId="5" applyAlignment="1">
      <alignment wrapText="1"/>
    </xf>
    <xf numFmtId="172" fontId="26" fillId="0" borderId="0" xfId="1" applyNumberFormat="1" applyFont="1" applyFill="1" applyBorder="1" applyAlignment="1">
      <alignment wrapText="1"/>
    </xf>
    <xf numFmtId="0" fontId="26" fillId="0" borderId="0" xfId="5" applyFont="1" applyAlignment="1">
      <alignment horizontal="center"/>
    </xf>
    <xf numFmtId="181" fontId="26" fillId="0" borderId="0" xfId="5" applyNumberFormat="1" applyFont="1" applyAlignment="1">
      <alignment horizontal="center"/>
    </xf>
    <xf numFmtId="0" fontId="1" fillId="0" borderId="0" xfId="15" applyFont="1"/>
    <xf numFmtId="172" fontId="26" fillId="0" borderId="26" xfId="1" applyNumberFormat="1" applyFont="1" applyFill="1" applyBorder="1" applyAlignment="1">
      <alignment wrapText="1"/>
    </xf>
    <xf numFmtId="43" fontId="26" fillId="0" borderId="0" xfId="1" applyFont="1" applyFill="1" applyBorder="1" applyAlignment="1">
      <alignment wrapText="1"/>
    </xf>
    <xf numFmtId="2" fontId="26" fillId="0" borderId="0" xfId="1" applyNumberFormat="1" applyFont="1" applyFill="1" applyBorder="1" applyAlignment="1">
      <alignment horizontal="center" wrapText="1"/>
    </xf>
    <xf numFmtId="43" fontId="1" fillId="0" borderId="0" xfId="15" applyNumberFormat="1" applyFont="1"/>
    <xf numFmtId="0" fontId="26" fillId="0" borderId="25" xfId="1" applyNumberFormat="1" applyFont="1" applyFill="1" applyBorder="1" applyAlignment="1">
      <alignment horizontal="center" vertical="top" wrapText="1"/>
    </xf>
    <xf numFmtId="43" fontId="122" fillId="0" borderId="4" xfId="15" applyNumberFormat="1" applyFont="1" applyBorder="1" applyAlignment="1">
      <alignment wrapText="1"/>
    </xf>
    <xf numFmtId="172" fontId="122" fillId="0" borderId="4" xfId="15" applyNumberFormat="1" applyFont="1" applyBorder="1" applyAlignment="1">
      <alignment horizontal="right"/>
    </xf>
    <xf numFmtId="43" fontId="46" fillId="0" borderId="0" xfId="1" applyFont="1"/>
    <xf numFmtId="0" fontId="3" fillId="0" borderId="0" xfId="5" applyAlignment="1">
      <alignment vertical="center" wrapText="1"/>
    </xf>
    <xf numFmtId="172" fontId="26" fillId="0" borderId="0" xfId="1" applyNumberFormat="1" applyFont="1" applyFill="1" applyBorder="1" applyAlignment="1">
      <alignment vertical="center" wrapText="1"/>
    </xf>
    <xf numFmtId="9" fontId="26" fillId="0" borderId="0" xfId="5" applyNumberFormat="1" applyFont="1" applyAlignment="1">
      <alignment horizontal="center" vertical="center" wrapText="1"/>
    </xf>
    <xf numFmtId="9" fontId="26" fillId="0" borderId="0" xfId="5" applyNumberFormat="1" applyFont="1" applyAlignment="1">
      <alignment horizontal="center" vertical="center"/>
    </xf>
    <xf numFmtId="181" fontId="26" fillId="0" borderId="0" xfId="5" applyNumberFormat="1" applyFont="1" applyAlignment="1">
      <alignment horizontal="center" vertical="center"/>
    </xf>
    <xf numFmtId="0" fontId="26" fillId="0" borderId="0" xfId="5" applyFont="1" applyAlignment="1">
      <alignment horizontal="center" vertical="center"/>
    </xf>
    <xf numFmtId="172" fontId="26" fillId="0" borderId="26" xfId="1" applyNumberFormat="1" applyFont="1" applyFill="1" applyBorder="1" applyAlignment="1">
      <alignment vertical="center" wrapText="1"/>
    </xf>
    <xf numFmtId="43" fontId="26" fillId="0" borderId="0" xfId="1" applyFont="1" applyFill="1" applyBorder="1" applyAlignment="1">
      <alignment vertical="center" wrapText="1"/>
    </xf>
    <xf numFmtId="2" fontId="26" fillId="0" borderId="0" xfId="1" applyNumberFormat="1" applyFont="1" applyFill="1" applyBorder="1" applyAlignment="1">
      <alignment horizontal="center" vertical="center" wrapText="1"/>
    </xf>
    <xf numFmtId="1" fontId="26" fillId="0" borderId="0" xfId="1" applyNumberFormat="1" applyFont="1" applyFill="1" applyBorder="1" applyAlignment="1">
      <alignment vertical="top" wrapText="1"/>
    </xf>
    <xf numFmtId="2" fontId="26" fillId="0" borderId="25" xfId="1" applyNumberFormat="1" applyFont="1" applyFill="1" applyBorder="1" applyAlignment="1">
      <alignment horizontal="center" vertical="center" wrapText="1"/>
    </xf>
    <xf numFmtId="0" fontId="7" fillId="0" borderId="14" xfId="5" applyFont="1" applyBorder="1" applyAlignment="1">
      <alignment horizontal="center" vertical="center"/>
    </xf>
    <xf numFmtId="0" fontId="3" fillId="0" borderId="0" xfId="5" applyAlignment="1">
      <alignment vertical="top" wrapText="1"/>
    </xf>
    <xf numFmtId="172" fontId="26" fillId="0" borderId="0" xfId="1" applyNumberFormat="1" applyFont="1" applyFill="1" applyBorder="1" applyAlignment="1">
      <alignment vertical="top" wrapText="1"/>
    </xf>
    <xf numFmtId="0" fontId="26" fillId="0" borderId="0" xfId="5" applyFont="1" applyAlignment="1">
      <alignment horizontal="center" vertical="top" wrapText="1"/>
    </xf>
    <xf numFmtId="0" fontId="26" fillId="0" borderId="0" xfId="5" applyFont="1" applyAlignment="1">
      <alignment horizontal="center" vertical="top"/>
    </xf>
    <xf numFmtId="181" fontId="26" fillId="0" borderId="0" xfId="5" applyNumberFormat="1" applyFont="1" applyAlignment="1">
      <alignment horizontal="center" vertical="top"/>
    </xf>
    <xf numFmtId="0" fontId="1" fillId="0" borderId="0" xfId="15" applyFont="1" applyAlignment="1">
      <alignment vertical="top"/>
    </xf>
    <xf numFmtId="3" fontId="26" fillId="0" borderId="0" xfId="1" applyNumberFormat="1" applyFont="1" applyFill="1" applyBorder="1" applyAlignment="1">
      <alignment vertical="top" wrapText="1"/>
    </xf>
    <xf numFmtId="43" fontId="26" fillId="0" borderId="0" xfId="1" applyFont="1" applyFill="1" applyBorder="1" applyAlignment="1">
      <alignment vertical="top" wrapText="1"/>
    </xf>
    <xf numFmtId="2" fontId="26" fillId="0" borderId="0" xfId="1" applyNumberFormat="1" applyFont="1" applyFill="1" applyBorder="1" applyAlignment="1">
      <alignment horizontal="center" vertical="top" wrapText="1"/>
    </xf>
    <xf numFmtId="43" fontId="1" fillId="0" borderId="0" xfId="15" applyNumberFormat="1" applyFont="1" applyAlignment="1">
      <alignment vertical="top"/>
    </xf>
    <xf numFmtId="2" fontId="26" fillId="0" borderId="25" xfId="1" applyNumberFormat="1" applyFont="1" applyFill="1" applyBorder="1" applyAlignment="1">
      <alignment horizontal="center" vertical="top" wrapText="1"/>
    </xf>
    <xf numFmtId="43" fontId="109" fillId="0" borderId="0" xfId="1" applyFont="1"/>
    <xf numFmtId="10" fontId="26" fillId="0" borderId="0" xfId="5" applyNumberFormat="1" applyFont="1" applyAlignment="1">
      <alignment horizontal="center" vertical="top" wrapText="1"/>
    </xf>
    <xf numFmtId="2" fontId="26" fillId="0" borderId="0" xfId="5" applyNumberFormat="1" applyFont="1" applyAlignment="1">
      <alignment horizontal="center" vertical="top"/>
    </xf>
    <xf numFmtId="43" fontId="109" fillId="0" borderId="0" xfId="15" applyNumberFormat="1"/>
    <xf numFmtId="15" fontId="26" fillId="0" borderId="0" xfId="5" applyNumberFormat="1" applyFont="1" applyAlignment="1">
      <alignment horizontal="center" vertical="top"/>
    </xf>
    <xf numFmtId="10" fontId="26" fillId="0" borderId="0" xfId="5" applyNumberFormat="1" applyFont="1" applyAlignment="1">
      <alignment horizontal="center" vertical="center" wrapText="1"/>
    </xf>
    <xf numFmtId="15" fontId="26" fillId="0" borderId="0" xfId="5" applyNumberFormat="1" applyFont="1" applyAlignment="1">
      <alignment horizontal="center" vertical="center"/>
    </xf>
    <xf numFmtId="172" fontId="26" fillId="0" borderId="1" xfId="1" applyNumberFormat="1" applyFont="1" applyFill="1" applyBorder="1" applyAlignment="1">
      <alignment vertical="center" wrapText="1"/>
    </xf>
    <xf numFmtId="0" fontId="110" fillId="0" borderId="3" xfId="15" applyFont="1" applyBorder="1" applyAlignment="1">
      <alignment horizontal="left"/>
    </xf>
    <xf numFmtId="0" fontId="5" fillId="0" borderId="13" xfId="5" applyFont="1" applyBorder="1" applyAlignment="1">
      <alignment horizontal="left"/>
    </xf>
    <xf numFmtId="0" fontId="7" fillId="0" borderId="14" xfId="5" applyFont="1" applyBorder="1" applyAlignment="1">
      <alignment horizontal="center" vertical="top"/>
    </xf>
    <xf numFmtId="10" fontId="26" fillId="0" borderId="0" xfId="5" applyNumberFormat="1" applyFont="1" applyAlignment="1">
      <alignment horizontal="center" vertical="top"/>
    </xf>
    <xf numFmtId="0" fontId="26" fillId="0" borderId="0" xfId="10" applyFont="1" applyAlignment="1">
      <alignment vertical="top" wrapText="1"/>
    </xf>
    <xf numFmtId="43" fontId="26" fillId="0" borderId="0" xfId="10" applyNumberFormat="1" applyFont="1" applyAlignment="1">
      <alignment vertical="top" wrapText="1"/>
    </xf>
    <xf numFmtId="49" fontId="26" fillId="0" borderId="0" xfId="1" applyNumberFormat="1" applyFont="1" applyFill="1" applyBorder="1" applyAlignment="1">
      <alignment horizontal="right" vertical="top" wrapText="1"/>
    </xf>
    <xf numFmtId="0" fontId="109" fillId="0" borderId="0" xfId="15" applyAlignment="1">
      <alignment vertical="top"/>
    </xf>
    <xf numFmtId="0" fontId="47" fillId="0" borderId="71" xfId="15" applyFont="1" applyBorder="1" applyAlignment="1">
      <alignment horizontal="left" vertical="center"/>
    </xf>
    <xf numFmtId="0" fontId="110" fillId="0" borderId="72" xfId="15" applyFont="1" applyBorder="1" applyAlignment="1">
      <alignment vertical="center"/>
    </xf>
    <xf numFmtId="0" fontId="122" fillId="0" borderId="72" xfId="15" applyFont="1" applyBorder="1" applyAlignment="1">
      <alignment vertical="center"/>
    </xf>
    <xf numFmtId="0" fontId="164" fillId="0" borderId="72" xfId="15" applyFont="1" applyBorder="1" applyAlignment="1">
      <alignment horizontal="center" vertical="center"/>
    </xf>
    <xf numFmtId="0" fontId="164" fillId="0" borderId="0" xfId="15" applyFont="1" applyAlignment="1">
      <alignment vertical="center"/>
    </xf>
    <xf numFmtId="172" fontId="122" fillId="0" borderId="72" xfId="15" applyNumberFormat="1" applyFont="1" applyBorder="1" applyAlignment="1">
      <alignment horizontal="right" vertical="center"/>
    </xf>
    <xf numFmtId="43" fontId="122" fillId="0" borderId="0" xfId="15" applyNumberFormat="1" applyFont="1" applyAlignment="1">
      <alignment horizontal="right" vertical="center"/>
    </xf>
    <xf numFmtId="2" fontId="122" fillId="0" borderId="72" xfId="15" applyNumberFormat="1" applyFont="1" applyBorder="1" applyAlignment="1">
      <alignment horizontal="center" vertical="center"/>
    </xf>
    <xf numFmtId="43" fontId="164" fillId="0" borderId="0" xfId="15" applyNumberFormat="1" applyFont="1" applyAlignment="1">
      <alignment vertical="center"/>
    </xf>
    <xf numFmtId="43" fontId="122" fillId="0" borderId="72" xfId="15" applyNumberFormat="1" applyFont="1" applyBorder="1" applyAlignment="1">
      <alignment horizontal="right" vertical="center"/>
    </xf>
    <xf numFmtId="172" fontId="122" fillId="0" borderId="73" xfId="15" applyNumberFormat="1" applyFont="1" applyBorder="1" applyAlignment="1">
      <alignment horizontal="right" vertical="center"/>
    </xf>
    <xf numFmtId="2" fontId="122" fillId="0" borderId="74" xfId="15" applyNumberFormat="1" applyFont="1" applyBorder="1" applyAlignment="1">
      <alignment horizontal="center" vertical="center"/>
    </xf>
    <xf numFmtId="0" fontId="3" fillId="0" borderId="0" xfId="5" applyAlignment="1">
      <alignment horizontal="left" vertical="center" wrapText="1"/>
    </xf>
    <xf numFmtId="2" fontId="109" fillId="0" borderId="0" xfId="15" applyNumberFormat="1" applyAlignment="1">
      <alignment horizontal="center"/>
    </xf>
    <xf numFmtId="0" fontId="110" fillId="0" borderId="0" xfId="15" applyFont="1" applyAlignment="1">
      <alignment horizontal="right" vertical="top"/>
    </xf>
    <xf numFmtId="0" fontId="109" fillId="0" borderId="0" xfId="15" applyAlignment="1">
      <alignment horizontal="center" vertical="center"/>
    </xf>
    <xf numFmtId="0" fontId="3" fillId="0" borderId="0" xfId="5"/>
    <xf numFmtId="0" fontId="10" fillId="0" borderId="70" xfId="5" applyFont="1" applyBorder="1" applyAlignment="1">
      <alignment horizontal="center" vertical="center" wrapText="1"/>
    </xf>
    <xf numFmtId="0" fontId="10" fillId="0" borderId="25" xfId="5" applyFont="1" applyBorder="1" applyAlignment="1">
      <alignment horizontal="center" vertical="center" wrapText="1"/>
    </xf>
    <xf numFmtId="0" fontId="10" fillId="0" borderId="77" xfId="5" applyFont="1" applyBorder="1" applyAlignment="1">
      <alignment horizontal="center" vertical="center" wrapText="1"/>
    </xf>
    <xf numFmtId="15" fontId="26" fillId="0" borderId="79" xfId="5" applyNumberFormat="1" applyFont="1" applyBorder="1" applyAlignment="1">
      <alignment horizontal="center" vertical="center"/>
    </xf>
    <xf numFmtId="0" fontId="26" fillId="0" borderId="80" xfId="5" applyFont="1" applyBorder="1" applyAlignment="1">
      <alignment vertical="center" wrapText="1"/>
    </xf>
    <xf numFmtId="0" fontId="26" fillId="0" borderId="81" xfId="5" applyFont="1" applyBorder="1" applyAlignment="1">
      <alignment horizontal="center" vertical="center" wrapText="1"/>
    </xf>
    <xf numFmtId="43" fontId="26" fillId="0" borderId="81" xfId="1" applyFont="1" applyFill="1" applyBorder="1" applyAlignment="1">
      <alignment horizontal="right" vertical="center"/>
    </xf>
    <xf numFmtId="10" fontId="3" fillId="0" borderId="81" xfId="5" applyNumberFormat="1" applyBorder="1" applyAlignment="1">
      <alignment horizontal="center" vertical="center"/>
    </xf>
    <xf numFmtId="15" fontId="26" fillId="0" borderId="81" xfId="5" applyNumberFormat="1" applyFont="1" applyBorder="1" applyAlignment="1">
      <alignment horizontal="center" vertical="center"/>
    </xf>
    <xf numFmtId="15" fontId="26" fillId="0" borderId="8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center" vertical="center" wrapText="1"/>
    </xf>
    <xf numFmtId="43" fontId="26" fillId="0" borderId="0" xfId="1" applyFont="1" applyFill="1" applyBorder="1" applyAlignment="1">
      <alignment horizontal="right" vertical="center"/>
    </xf>
    <xf numFmtId="10" fontId="3" fillId="0" borderId="0" xfId="5" applyNumberFormat="1" applyAlignment="1">
      <alignment horizontal="center" vertical="center"/>
    </xf>
    <xf numFmtId="15" fontId="26" fillId="0" borderId="25" xfId="5" applyNumberFormat="1" applyFont="1" applyBorder="1" applyAlignment="1">
      <alignment horizontal="center" vertical="center"/>
    </xf>
    <xf numFmtId="43" fontId="26" fillId="0" borderId="0" xfId="1" applyFont="1" applyFill="1" applyBorder="1" applyAlignment="1">
      <alignment horizontal="right" vertical="center" wrapText="1"/>
    </xf>
    <xf numFmtId="10" fontId="3" fillId="0" borderId="0" xfId="5" applyNumberFormat="1" applyAlignment="1">
      <alignment horizontal="center" vertical="center" wrapText="1"/>
    </xf>
    <xf numFmtId="15" fontId="26" fillId="0" borderId="0" xfId="5" applyNumberFormat="1" applyFont="1" applyAlignment="1">
      <alignment horizontal="center" vertical="center" wrapText="1"/>
    </xf>
    <xf numFmtId="0" fontId="26" fillId="0" borderId="14" xfId="5" applyFont="1" applyBorder="1" applyAlignment="1">
      <alignment vertical="center" wrapText="1"/>
    </xf>
    <xf numFmtId="0" fontId="3" fillId="0" borderId="0" xfId="5" applyAlignment="1">
      <alignment horizontal="center" vertical="center" wrapText="1"/>
    </xf>
    <xf numFmtId="0" fontId="26" fillId="0" borderId="84" xfId="5" applyFont="1" applyBorder="1" applyAlignment="1">
      <alignment horizontal="center" vertical="center" wrapText="1"/>
    </xf>
    <xf numFmtId="43" fontId="26" fillId="0" borderId="84" xfId="1" applyFont="1" applyFill="1" applyBorder="1" applyAlignment="1">
      <alignment horizontal="right" vertical="center" wrapText="1"/>
    </xf>
    <xf numFmtId="10" fontId="3" fillId="0" borderId="84" xfId="5" applyNumberFormat="1" applyBorder="1" applyAlignment="1">
      <alignment horizontal="center" vertical="center" wrapText="1"/>
    </xf>
    <xf numFmtId="15" fontId="26" fillId="0" borderId="84" xfId="5" applyNumberFormat="1" applyFont="1" applyBorder="1" applyAlignment="1">
      <alignment horizontal="center" vertical="center" wrapText="1"/>
    </xf>
    <xf numFmtId="15" fontId="26" fillId="0" borderId="85" xfId="5" applyNumberFormat="1" applyFont="1" applyBorder="1" applyAlignment="1">
      <alignment horizontal="center" vertical="center" wrapText="1"/>
    </xf>
    <xf numFmtId="0" fontId="3" fillId="0" borderId="0" xfId="5" applyAlignment="1">
      <alignment vertical="center"/>
    </xf>
    <xf numFmtId="15" fontId="26" fillId="0" borderId="87" xfId="5" applyNumberFormat="1" applyFont="1" applyBorder="1" applyAlignment="1">
      <alignment horizontal="center" vertical="center" wrapText="1"/>
    </xf>
    <xf numFmtId="0" fontId="26" fillId="0" borderId="89" xfId="5" applyFont="1" applyBorder="1" applyAlignment="1">
      <alignment horizontal="center" vertical="center" wrapText="1"/>
    </xf>
    <xf numFmtId="15" fontId="26" fillId="0" borderId="90" xfId="5" applyNumberFormat="1" applyFont="1" applyBorder="1" applyAlignment="1">
      <alignment horizontal="center" vertical="center" wrapText="1"/>
    </xf>
    <xf numFmtId="10" fontId="3" fillId="0" borderId="91" xfId="5" applyNumberFormat="1" applyBorder="1" applyAlignment="1">
      <alignment horizontal="center" vertical="center" wrapText="1"/>
    </xf>
    <xf numFmtId="15" fontId="26" fillId="0" borderId="91" xfId="5" applyNumberFormat="1" applyFont="1" applyBorder="1" applyAlignment="1">
      <alignment horizontal="center" vertical="center" wrapText="1"/>
    </xf>
    <xf numFmtId="0" fontId="26" fillId="0" borderId="1" xfId="5" applyFont="1" applyBorder="1" applyAlignment="1">
      <alignment horizontal="center" vertical="center" wrapText="1"/>
    </xf>
    <xf numFmtId="43" fontId="26" fillId="0" borderId="1" xfId="1" applyFont="1" applyFill="1" applyBorder="1" applyAlignment="1">
      <alignment horizontal="right" vertical="center" wrapText="1"/>
    </xf>
    <xf numFmtId="10" fontId="3" fillId="0" borderId="1" xfId="5" applyNumberFormat="1" applyBorder="1" applyAlignment="1">
      <alignment horizontal="center" vertical="center" wrapText="1"/>
    </xf>
    <xf numFmtId="15" fontId="26" fillId="0" borderId="1" xfId="5" applyNumberFormat="1" applyFont="1" applyBorder="1" applyAlignment="1">
      <alignment horizontal="center" vertical="center" wrapText="1"/>
    </xf>
    <xf numFmtId="15" fontId="26" fillId="0" borderId="93" xfId="5" applyNumberFormat="1" applyFont="1" applyBorder="1" applyAlignment="1">
      <alignment horizontal="center" vertical="center" wrapText="1"/>
    </xf>
    <xf numFmtId="0" fontId="161" fillId="0" borderId="0" xfId="5" applyFont="1" applyAlignment="1">
      <alignment horizontal="center" vertical="center" wrapText="1"/>
    </xf>
    <xf numFmtId="0" fontId="3" fillId="0" borderId="0" xfId="5" applyAlignment="1">
      <alignment horizontal="center" vertical="center"/>
    </xf>
    <xf numFmtId="0" fontId="164" fillId="0" borderId="0" xfId="0" applyFont="1"/>
    <xf numFmtId="0" fontId="164" fillId="0" borderId="13" xfId="0" applyFont="1" applyBorder="1"/>
    <xf numFmtId="0" fontId="164" fillId="0" borderId="26" xfId="0" applyFont="1" applyBorder="1"/>
    <xf numFmtId="0" fontId="5" fillId="0" borderId="26" xfId="0" applyFont="1" applyBorder="1" applyAlignment="1">
      <alignment vertical="center"/>
    </xf>
    <xf numFmtId="0" fontId="5" fillId="0" borderId="68" xfId="0" applyFont="1" applyBorder="1" applyAlignment="1">
      <alignment vertical="center"/>
    </xf>
    <xf numFmtId="0" fontId="5" fillId="0" borderId="68" xfId="0" applyFont="1" applyBorder="1" applyAlignment="1">
      <alignment vertical="center" wrapText="1"/>
    </xf>
    <xf numFmtId="0" fontId="164" fillId="0" borderId="68" xfId="0" applyFont="1" applyBorder="1"/>
    <xf numFmtId="0" fontId="5" fillId="0" borderId="24" xfId="0" applyFont="1" applyBorder="1" applyAlignment="1">
      <alignment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68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0" fontId="5" fillId="0" borderId="13" xfId="0" applyFont="1" applyBorder="1" applyAlignment="1">
      <alignment horizontal="left" vertical="center"/>
    </xf>
    <xf numFmtId="0" fontId="28" fillId="0" borderId="26" xfId="0" applyFont="1" applyBorder="1" applyAlignment="1">
      <alignment vertical="center"/>
    </xf>
    <xf numFmtId="0" fontId="29" fillId="0" borderId="26" xfId="0" applyFont="1" applyBorder="1" applyAlignment="1">
      <alignment vertical="center"/>
    </xf>
    <xf numFmtId="3" fontId="28" fillId="0" borderId="26" xfId="0" applyNumberFormat="1" applyFont="1" applyBorder="1" applyAlignment="1">
      <alignment vertical="center"/>
    </xf>
    <xf numFmtId="2" fontId="28" fillId="0" borderId="26" xfId="0" applyNumberFormat="1" applyFont="1" applyBorder="1" applyAlignment="1">
      <alignment horizontal="right" vertical="center"/>
    </xf>
    <xf numFmtId="0" fontId="29" fillId="0" borderId="15" xfId="0" applyFont="1" applyBorder="1" applyAlignment="1">
      <alignment vertical="center"/>
    </xf>
    <xf numFmtId="0" fontId="164" fillId="0" borderId="1" xfId="0" applyFont="1" applyBorder="1" applyAlignment="1">
      <alignment vertical="center"/>
    </xf>
    <xf numFmtId="3" fontId="48" fillId="0" borderId="1" xfId="0" applyNumberFormat="1" applyFont="1" applyBorder="1" applyAlignment="1">
      <alignment horizontal="center" vertical="center"/>
    </xf>
    <xf numFmtId="3" fontId="164" fillId="0" borderId="1" xfId="0" applyNumberFormat="1" applyFont="1" applyBorder="1" applyAlignment="1">
      <alignment vertical="center"/>
    </xf>
    <xf numFmtId="0" fontId="29" fillId="0" borderId="1" xfId="0" applyFont="1" applyBorder="1" applyAlignment="1">
      <alignment horizontal="right" vertical="center"/>
    </xf>
    <xf numFmtId="0" fontId="29" fillId="0" borderId="24" xfId="0" applyFont="1" applyBorder="1" applyAlignment="1">
      <alignment horizontal="right" vertical="center"/>
    </xf>
    <xf numFmtId="0" fontId="164" fillId="0" borderId="0" xfId="0" applyFont="1" applyAlignment="1">
      <alignment vertical="center"/>
    </xf>
    <xf numFmtId="0" fontId="0" fillId="0" borderId="13" xfId="0" applyBorder="1"/>
    <xf numFmtId="0" fontId="28" fillId="0" borderId="26" xfId="0" applyFont="1" applyBorder="1"/>
    <xf numFmtId="0" fontId="0" fillId="0" borderId="26" xfId="0" applyBorder="1"/>
    <xf numFmtId="3" fontId="168" fillId="0" borderId="26" xfId="0" applyNumberFormat="1" applyFont="1" applyBorder="1"/>
    <xf numFmtId="0" fontId="0" fillId="0" borderId="68" xfId="0" applyBorder="1"/>
    <xf numFmtId="0" fontId="0" fillId="0" borderId="14" xfId="0" applyBorder="1"/>
    <xf numFmtId="0" fontId="29" fillId="0" borderId="0" xfId="0" applyFont="1"/>
    <xf numFmtId="0" fontId="4" fillId="0" borderId="0" xfId="5" applyFont="1" applyAlignment="1">
      <alignment vertical="center" wrapText="1"/>
    </xf>
    <xf numFmtId="3" fontId="29" fillId="0" borderId="0" xfId="0" applyNumberFormat="1" applyFont="1" applyAlignment="1">
      <alignment horizontal="right" vertical="center"/>
    </xf>
    <xf numFmtId="3" fontId="29" fillId="0" borderId="0" xfId="0" applyNumberFormat="1" applyFont="1"/>
    <xf numFmtId="3" fontId="29" fillId="0" borderId="0" xfId="0" applyNumberFormat="1" applyFont="1" applyAlignment="1">
      <alignment vertical="center"/>
    </xf>
    <xf numFmtId="2" fontId="29" fillId="0" borderId="0" xfId="0" applyNumberFormat="1" applyFont="1" applyAlignment="1">
      <alignment horizontal="right" vertical="center"/>
    </xf>
    <xf numFmtId="0" fontId="0" fillId="0" borderId="25" xfId="0" applyBorder="1"/>
    <xf numFmtId="0" fontId="29" fillId="0" borderId="14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3" fontId="168" fillId="0" borderId="0" xfId="0" applyNumberFormat="1" applyFont="1" applyAlignment="1">
      <alignment horizontal="right" vertical="center"/>
    </xf>
    <xf numFmtId="2" fontId="28" fillId="0" borderId="0" xfId="0" applyNumberFormat="1" applyFont="1" applyAlignment="1">
      <alignment horizontal="right" vertical="center"/>
    </xf>
    <xf numFmtId="0" fontId="164" fillId="0" borderId="25" xfId="0" applyFont="1" applyBorder="1" applyAlignment="1">
      <alignment vertical="center"/>
    </xf>
    <xf numFmtId="2" fontId="0" fillId="0" borderId="0" xfId="0" applyNumberFormat="1"/>
    <xf numFmtId="0" fontId="34" fillId="0" borderId="0" xfId="0" applyFont="1" applyAlignment="1">
      <alignment vertical="center" wrapText="1"/>
    </xf>
    <xf numFmtId="0" fontId="164" fillId="0" borderId="15" xfId="0" applyFont="1" applyBorder="1"/>
    <xf numFmtId="0" fontId="164" fillId="0" borderId="1" xfId="0" applyFont="1" applyBorder="1"/>
    <xf numFmtId="0" fontId="29" fillId="0" borderId="1" xfId="0" applyFont="1" applyBorder="1"/>
    <xf numFmtId="0" fontId="29" fillId="0" borderId="24" xfId="0" applyFont="1" applyBorder="1"/>
    <xf numFmtId="0" fontId="164" fillId="0" borderId="0" xfId="0" applyFont="1" applyAlignment="1">
      <alignment horizontal="right" vertical="center"/>
    </xf>
    <xf numFmtId="43" fontId="48" fillId="0" borderId="0" xfId="1" applyFont="1" applyAlignment="1">
      <alignment vertical="center"/>
    </xf>
    <xf numFmtId="9" fontId="164" fillId="0" borderId="0" xfId="0" applyNumberFormat="1" applyFont="1" applyAlignment="1">
      <alignment vertical="center"/>
    </xf>
    <xf numFmtId="43" fontId="164" fillId="0" borderId="0" xfId="1" applyFont="1" applyAlignment="1"/>
    <xf numFmtId="43" fontId="34" fillId="0" borderId="0" xfId="1" applyFont="1" applyAlignment="1"/>
    <xf numFmtId="43" fontId="34" fillId="0" borderId="0" xfId="1" applyFont="1" applyAlignment="1">
      <alignment vertical="center"/>
    </xf>
    <xf numFmtId="43" fontId="34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0" fontId="164" fillId="0" borderId="94" xfId="0" applyFont="1" applyBorder="1" applyAlignment="1">
      <alignment horizontal="center"/>
    </xf>
    <xf numFmtId="0" fontId="164" fillId="0" borderId="95" xfId="0" applyFont="1" applyBorder="1" applyAlignment="1">
      <alignment horizontal="center"/>
    </xf>
    <xf numFmtId="0" fontId="164" fillId="0" borderId="96" xfId="0" applyFont="1" applyBorder="1" applyAlignment="1">
      <alignment horizontal="center"/>
    </xf>
    <xf numFmtId="0" fontId="5" fillId="0" borderId="87" xfId="0" applyFont="1" applyBorder="1" applyAlignment="1">
      <alignment horizontal="center" vertical="center" wrapText="1"/>
    </xf>
    <xf numFmtId="0" fontId="5" fillId="0" borderId="101" xfId="0" applyFont="1" applyBorder="1" applyAlignment="1">
      <alignment horizontal="center" vertical="center" wrapText="1"/>
    </xf>
    <xf numFmtId="49" fontId="5" fillId="0" borderId="103" xfId="0" applyNumberFormat="1" applyFont="1" applyBorder="1" applyAlignment="1">
      <alignment horizontal="center" wrapText="1"/>
    </xf>
    <xf numFmtId="0" fontId="5" fillId="0" borderId="104" xfId="0" applyFont="1" applyBorder="1" applyAlignment="1">
      <alignment horizontal="center" wrapText="1"/>
    </xf>
    <xf numFmtId="0" fontId="5" fillId="0" borderId="102" xfId="0" applyFont="1" applyBorder="1" applyAlignment="1">
      <alignment horizontal="center" wrapText="1"/>
    </xf>
    <xf numFmtId="0" fontId="5" fillId="0" borderId="105" xfId="0" applyFont="1" applyBorder="1" applyAlignment="1">
      <alignment vertical="center"/>
    </xf>
    <xf numFmtId="0" fontId="5" fillId="0" borderId="106" xfId="0" applyFont="1" applyBorder="1" applyAlignment="1">
      <alignment vertical="center"/>
    </xf>
    <xf numFmtId="0" fontId="5" fillId="0" borderId="107" xfId="0" applyFont="1" applyBorder="1" applyAlignment="1">
      <alignment vertical="center" wrapText="1"/>
    </xf>
    <xf numFmtId="0" fontId="5" fillId="0" borderId="105" xfId="0" applyFont="1" applyBorder="1" applyAlignment="1">
      <alignment vertical="center" wrapText="1"/>
    </xf>
    <xf numFmtId="0" fontId="5" fillId="0" borderId="108" xfId="0" applyFont="1" applyBorder="1" applyAlignment="1">
      <alignment vertical="center" wrapText="1"/>
    </xf>
    <xf numFmtId="0" fontId="5" fillId="0" borderId="107" xfId="0" applyFont="1" applyBorder="1" applyAlignment="1">
      <alignment horizontal="center" vertical="center" wrapText="1"/>
    </xf>
    <xf numFmtId="0" fontId="28" fillId="0" borderId="86" xfId="0" applyFont="1" applyBorder="1" applyAlignment="1">
      <alignment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3" fontId="28" fillId="0" borderId="87" xfId="2" applyNumberFormat="1" applyFont="1" applyFill="1" applyBorder="1" applyAlignment="1">
      <alignment horizontal="center" vertical="center"/>
    </xf>
    <xf numFmtId="0" fontId="28" fillId="0" borderId="98" xfId="0" applyFont="1" applyBorder="1" applyAlignment="1">
      <alignment vertical="center"/>
    </xf>
    <xf numFmtId="0" fontId="29" fillId="0" borderId="109" xfId="0" applyFont="1" applyBorder="1"/>
    <xf numFmtId="0" fontId="28" fillId="0" borderId="109" xfId="0" applyFont="1" applyBorder="1"/>
    <xf numFmtId="3" fontId="48" fillId="0" borderId="109" xfId="0" applyNumberFormat="1" applyFont="1" applyBorder="1" applyAlignment="1">
      <alignment horizontal="center"/>
    </xf>
    <xf numFmtId="3" fontId="29" fillId="0" borderId="101" xfId="2" applyNumberFormat="1" applyFont="1" applyFill="1" applyBorder="1" applyAlignment="1">
      <alignment horizontal="center" vertical="center"/>
    </xf>
    <xf numFmtId="0" fontId="28" fillId="0" borderId="103" xfId="0" applyFont="1" applyBorder="1" applyAlignment="1">
      <alignment vertical="center"/>
    </xf>
    <xf numFmtId="0" fontId="29" fillId="0" borderId="110" xfId="0" applyFont="1" applyBorder="1" applyAlignment="1">
      <alignment vertical="center"/>
    </xf>
    <xf numFmtId="3" fontId="5" fillId="0" borderId="110" xfId="0" applyNumberFormat="1" applyFont="1" applyBorder="1" applyAlignment="1">
      <alignment horizontal="right" vertical="center"/>
    </xf>
    <xf numFmtId="0" fontId="164" fillId="0" borderId="98" xfId="0" applyFont="1" applyBorder="1"/>
    <xf numFmtId="0" fontId="164" fillId="0" borderId="109" xfId="0" applyFont="1" applyBorder="1"/>
    <xf numFmtId="4" fontId="48" fillId="0" borderId="109" xfId="0" applyNumberFormat="1" applyFont="1" applyBorder="1" applyAlignment="1">
      <alignment horizontal="center" vertical="center"/>
    </xf>
    <xf numFmtId="4" fontId="164" fillId="0" borderId="109" xfId="0" applyNumberFormat="1" applyFont="1" applyBorder="1" applyAlignment="1">
      <alignment vertical="center"/>
    </xf>
    <xf numFmtId="3" fontId="164" fillId="0" borderId="101" xfId="0" applyNumberFormat="1" applyFont="1" applyBorder="1" applyAlignment="1">
      <alignment horizontal="center"/>
    </xf>
    <xf numFmtId="0" fontId="28" fillId="0" borderId="103" xfId="0" applyFont="1" applyBorder="1"/>
    <xf numFmtId="0" fontId="28" fillId="0" borderId="110" xfId="0" applyFont="1" applyBorder="1"/>
    <xf numFmtId="0" fontId="29" fillId="0" borderId="110" xfId="0" applyFont="1" applyBorder="1"/>
    <xf numFmtId="3" fontId="170" fillId="0" borderId="110" xfId="0" applyNumberFormat="1" applyFont="1" applyBorder="1" applyAlignment="1">
      <alignment horizontal="right"/>
    </xf>
    <xf numFmtId="3" fontId="29" fillId="0" borderId="110" xfId="0" applyNumberFormat="1" applyFont="1" applyBorder="1" applyAlignment="1">
      <alignment horizontal="right"/>
    </xf>
    <xf numFmtId="3" fontId="28" fillId="0" borderId="110" xfId="0" applyNumberFormat="1" applyFont="1" applyBorder="1" applyAlignment="1">
      <alignment horizontal="right"/>
    </xf>
    <xf numFmtId="3" fontId="28" fillId="0" borderId="104" xfId="2" applyNumberFormat="1" applyFont="1" applyFill="1" applyBorder="1" applyAlignment="1">
      <alignment horizontal="center" vertical="center"/>
    </xf>
    <xf numFmtId="0" fontId="29" fillId="0" borderId="86" xfId="0" applyFont="1" applyBorder="1" applyAlignment="1">
      <alignment vertical="center"/>
    </xf>
    <xf numFmtId="0" fontId="29" fillId="0" borderId="0" xfId="0" applyFont="1" applyAlignment="1">
      <alignment vertical="center" wrapText="1"/>
    </xf>
    <xf numFmtId="3" fontId="29" fillId="0" borderId="87" xfId="2" applyNumberFormat="1" applyFont="1" applyFill="1" applyBorder="1" applyAlignment="1">
      <alignment horizontal="center" vertical="center"/>
    </xf>
    <xf numFmtId="0" fontId="28" fillId="0" borderId="86" xfId="0" applyFont="1" applyBorder="1"/>
    <xf numFmtId="0" fontId="28" fillId="0" borderId="0" xfId="0" applyFont="1"/>
    <xf numFmtId="3" fontId="168" fillId="0" borderId="0" xfId="0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3" fontId="28" fillId="0" borderId="0" xfId="0" applyNumberFormat="1" applyFont="1" applyAlignment="1">
      <alignment horizontal="right"/>
    </xf>
    <xf numFmtId="3" fontId="28" fillId="0" borderId="87" xfId="2" applyNumberFormat="1" applyFont="1" applyFill="1" applyBorder="1" applyAlignment="1">
      <alignment horizontal="center"/>
    </xf>
    <xf numFmtId="3" fontId="168" fillId="0" borderId="0" xfId="0" applyNumberFormat="1" applyFont="1" applyAlignment="1">
      <alignment vertical="center"/>
    </xf>
    <xf numFmtId="3" fontId="28" fillId="0" borderId="87" xfId="1" applyNumberFormat="1" applyFont="1" applyFill="1" applyBorder="1" applyAlignment="1">
      <alignment horizontal="center" vertical="center"/>
    </xf>
    <xf numFmtId="0" fontId="29" fillId="0" borderId="105" xfId="0" applyFont="1" applyBorder="1" applyAlignment="1">
      <alignment vertical="center"/>
    </xf>
    <xf numFmtId="0" fontId="29" fillId="0" borderId="106" xfId="0" applyFont="1" applyBorder="1" applyAlignment="1">
      <alignment vertical="center"/>
    </xf>
    <xf numFmtId="4" fontId="29" fillId="0" borderId="106" xfId="0" applyNumberFormat="1" applyFont="1" applyBorder="1" applyAlignment="1">
      <alignment vertical="center"/>
    </xf>
    <xf numFmtId="3" fontId="29" fillId="0" borderId="108" xfId="2" applyNumberFormat="1" applyFont="1" applyFill="1" applyBorder="1" applyAlignment="1">
      <alignment horizontal="center" vertical="center"/>
    </xf>
    <xf numFmtId="0" fontId="28" fillId="0" borderId="111" xfId="0" applyFont="1" applyBorder="1"/>
    <xf numFmtId="0" fontId="28" fillId="0" borderId="112" xfId="0" applyFont="1" applyBorder="1" applyAlignment="1">
      <alignment vertical="center"/>
    </xf>
    <xf numFmtId="3" fontId="28" fillId="0" borderId="112" xfId="0" applyNumberFormat="1" applyFont="1" applyBorder="1" applyAlignment="1">
      <alignment horizontal="right" vertical="center"/>
    </xf>
    <xf numFmtId="3" fontId="29" fillId="0" borderId="112" xfId="0" applyNumberFormat="1" applyFont="1" applyBorder="1" applyAlignment="1">
      <alignment horizontal="right" vertical="center"/>
    </xf>
    <xf numFmtId="3" fontId="29" fillId="0" borderId="113" xfId="0" applyNumberFormat="1" applyFont="1" applyBorder="1" applyAlignment="1">
      <alignment horizontal="center" vertical="center"/>
    </xf>
    <xf numFmtId="0" fontId="29" fillId="0" borderId="114" xfId="0" applyFont="1" applyBorder="1" applyAlignment="1">
      <alignment vertical="center"/>
    </xf>
    <xf numFmtId="0" fontId="29" fillId="0" borderId="115" xfId="0" applyFont="1" applyBorder="1" applyAlignment="1">
      <alignment vertical="center"/>
    </xf>
    <xf numFmtId="0" fontId="29" fillId="0" borderId="115" xfId="0" applyFont="1" applyBorder="1" applyAlignment="1">
      <alignment horizontal="right" vertical="center"/>
    </xf>
    <xf numFmtId="3" fontId="29" fillId="0" borderId="115" xfId="0" applyNumberFormat="1" applyFont="1" applyBorder="1" applyAlignment="1">
      <alignment vertical="center"/>
    </xf>
    <xf numFmtId="3" fontId="29" fillId="0" borderId="116" xfId="0" applyNumberFormat="1" applyFont="1" applyBorder="1" applyAlignment="1">
      <alignment horizontal="center" vertical="center"/>
    </xf>
    <xf numFmtId="0" fontId="29" fillId="0" borderId="100" xfId="0" applyFont="1" applyBorder="1" applyAlignment="1">
      <alignment vertical="center"/>
    </xf>
    <xf numFmtId="0" fontId="29" fillId="0" borderId="117" xfId="0" applyFont="1" applyBorder="1" applyAlignment="1">
      <alignment vertical="center"/>
    </xf>
    <xf numFmtId="3" fontId="29" fillId="0" borderId="117" xfId="0" applyNumberFormat="1" applyFont="1" applyBorder="1" applyAlignment="1">
      <alignment horizontal="right" vertical="center"/>
    </xf>
    <xf numFmtId="3" fontId="29" fillId="0" borderId="109" xfId="0" applyNumberFormat="1" applyFont="1" applyBorder="1" applyAlignment="1">
      <alignment horizontal="right" vertical="center"/>
    </xf>
    <xf numFmtId="3" fontId="29" fillId="0" borderId="118" xfId="0" applyNumberFormat="1" applyFont="1" applyBorder="1" applyAlignment="1">
      <alignment horizontal="center" vertical="center"/>
    </xf>
    <xf numFmtId="0" fontId="29" fillId="0" borderId="119" xfId="0" applyFont="1" applyBorder="1" applyAlignment="1">
      <alignment vertical="center"/>
    </xf>
    <xf numFmtId="0" fontId="29" fillId="0" borderId="119" xfId="0" applyFont="1" applyBorder="1" applyAlignment="1">
      <alignment horizontal="justify" vertical="center" wrapText="1"/>
    </xf>
    <xf numFmtId="3" fontId="29" fillId="0" borderId="119" xfId="0" applyNumberFormat="1" applyFont="1" applyBorder="1" applyAlignment="1">
      <alignment vertical="center"/>
    </xf>
    <xf numFmtId="2" fontId="164" fillId="0" borderId="119" xfId="0" applyNumberFormat="1" applyFont="1" applyBorder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horizontal="center"/>
    </xf>
    <xf numFmtId="43" fontId="164" fillId="0" borderId="0" xfId="1" applyFont="1" applyAlignment="1">
      <alignment vertical="center"/>
    </xf>
    <xf numFmtId="43" fontId="164" fillId="0" borderId="0" xfId="0" applyNumberFormat="1" applyFont="1" applyAlignment="1">
      <alignment vertical="center"/>
    </xf>
    <xf numFmtId="0" fontId="122" fillId="0" borderId="0" xfId="0" applyFont="1" applyAlignment="1">
      <alignment horizontal="center" vertical="center" wrapText="1"/>
    </xf>
    <xf numFmtId="0" fontId="164" fillId="0" borderId="94" xfId="0" applyFont="1" applyBorder="1" applyAlignment="1">
      <alignment horizontal="center" vertical="center"/>
    </xf>
    <xf numFmtId="0" fontId="164" fillId="0" borderId="95" xfId="0" applyFont="1" applyBorder="1" applyAlignment="1">
      <alignment horizontal="center" vertical="center"/>
    </xf>
    <xf numFmtId="0" fontId="164" fillId="0" borderId="96" xfId="0" applyFont="1" applyBorder="1" applyAlignment="1">
      <alignment horizontal="center" vertical="center"/>
    </xf>
    <xf numFmtId="0" fontId="164" fillId="0" borderId="95" xfId="0" applyFont="1" applyBorder="1" applyAlignment="1">
      <alignment vertical="center"/>
    </xf>
    <xf numFmtId="0" fontId="5" fillId="0" borderId="95" xfId="0" applyFont="1" applyBorder="1" applyAlignment="1">
      <alignment vertical="top" wrapText="1"/>
    </xf>
    <xf numFmtId="0" fontId="5" fillId="0" borderId="96" xfId="0" applyFont="1" applyBorder="1" applyAlignment="1">
      <alignment vertical="top" wrapText="1"/>
    </xf>
    <xf numFmtId="0" fontId="5" fillId="0" borderId="86" xfId="0" applyFont="1" applyBorder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5" fillId="0" borderId="98" xfId="0" applyFont="1" applyBorder="1" applyAlignment="1">
      <alignment horizontal="center" wrapText="1"/>
    </xf>
    <xf numFmtId="49" fontId="5" fillId="0" borderId="86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87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0" fontId="5" fillId="0" borderId="98" xfId="0" applyFont="1" applyBorder="1" applyAlignment="1">
      <alignment horizontal="center" vertical="center"/>
    </xf>
    <xf numFmtId="0" fontId="5" fillId="0" borderId="109" xfId="0" applyFont="1" applyBorder="1" applyAlignment="1">
      <alignment horizontal="center" vertical="center"/>
    </xf>
    <xf numFmtId="0" fontId="5" fillId="0" borderId="101" xfId="0" applyFont="1" applyBorder="1" applyAlignment="1">
      <alignment horizontal="center" vertical="center"/>
    </xf>
    <xf numFmtId="0" fontId="5" fillId="0" borderId="98" xfId="0" applyFont="1" applyBorder="1" applyAlignment="1">
      <alignment horizontal="right" vertical="center" wrapText="1"/>
    </xf>
    <xf numFmtId="0" fontId="5" fillId="0" borderId="109" xfId="0" applyFont="1" applyBorder="1" applyAlignment="1">
      <alignment horizontal="right" vertical="center" wrapText="1"/>
    </xf>
    <xf numFmtId="0" fontId="5" fillId="0" borderId="101" xfId="0" applyFont="1" applyBorder="1" applyAlignment="1">
      <alignment horizontal="right" vertical="center" wrapText="1"/>
    </xf>
    <xf numFmtId="0" fontId="5" fillId="0" borderId="109" xfId="0" applyFont="1" applyBorder="1" applyAlignment="1">
      <alignment horizontal="center" vertical="center" wrapText="1"/>
    </xf>
    <xf numFmtId="0" fontId="29" fillId="0" borderId="103" xfId="0" applyFont="1" applyBorder="1" applyAlignment="1">
      <alignment vertical="center"/>
    </xf>
    <xf numFmtId="0" fontId="28" fillId="0" borderId="110" xfId="0" applyFont="1" applyBorder="1" applyAlignment="1">
      <alignment horizontal="left" vertical="center"/>
    </xf>
    <xf numFmtId="3" fontId="28" fillId="0" borderId="110" xfId="0" applyNumberFormat="1" applyFont="1" applyBorder="1" applyAlignment="1">
      <alignment vertical="center"/>
    </xf>
    <xf numFmtId="183" fontId="5" fillId="0" borderId="110" xfId="2" applyNumberFormat="1" applyFont="1" applyFill="1" applyBorder="1" applyAlignment="1">
      <alignment horizontal="center" vertical="center"/>
    </xf>
    <xf numFmtId="2" fontId="5" fillId="0" borderId="104" xfId="2" applyNumberFormat="1" applyFont="1" applyFill="1" applyBorder="1" applyAlignment="1">
      <alignment horizontal="center" vertical="center"/>
    </xf>
    <xf numFmtId="0" fontId="164" fillId="0" borderId="98" xfId="0" applyFont="1" applyBorder="1" applyAlignment="1">
      <alignment vertical="center"/>
    </xf>
    <xf numFmtId="0" fontId="164" fillId="0" borderId="109" xfId="0" applyFont="1" applyBorder="1" applyAlignment="1">
      <alignment vertical="center"/>
    </xf>
    <xf numFmtId="3" fontId="48" fillId="0" borderId="109" xfId="0" applyNumberFormat="1" applyFont="1" applyBorder="1" applyAlignment="1">
      <alignment horizontal="center" vertical="center"/>
    </xf>
    <xf numFmtId="3" fontId="164" fillId="0" borderId="109" xfId="0" applyNumberFormat="1" applyFont="1" applyBorder="1" applyAlignment="1">
      <alignment vertical="center"/>
    </xf>
    <xf numFmtId="183" fontId="164" fillId="0" borderId="109" xfId="0" applyNumberFormat="1" applyFont="1" applyBorder="1" applyAlignment="1">
      <alignment horizontal="center" vertical="center"/>
    </xf>
    <xf numFmtId="0" fontId="164" fillId="0" borderId="101" xfId="0" applyFont="1" applyBorder="1" applyAlignment="1">
      <alignment horizontal="center" vertical="center"/>
    </xf>
    <xf numFmtId="4" fontId="28" fillId="0" borderId="0" xfId="2" applyNumberFormat="1" applyFont="1" applyFill="1" applyAlignment="1">
      <alignment horizontal="center" vertical="center"/>
    </xf>
    <xf numFmtId="0" fontId="28" fillId="0" borderId="98" xfId="0" applyFont="1" applyBorder="1"/>
    <xf numFmtId="3" fontId="29" fillId="0" borderId="109" xfId="0" applyNumberFormat="1" applyFont="1" applyBorder="1" applyAlignment="1">
      <alignment horizontal="right"/>
    </xf>
    <xf numFmtId="3" fontId="28" fillId="0" borderId="109" xfId="0" applyNumberFormat="1" applyFont="1" applyBorder="1"/>
    <xf numFmtId="183" fontId="5" fillId="0" borderId="109" xfId="1" applyNumberFormat="1" applyFont="1" applyFill="1" applyBorder="1" applyAlignment="1">
      <alignment horizontal="center"/>
    </xf>
    <xf numFmtId="2" fontId="5" fillId="0" borderId="101" xfId="1" applyNumberFormat="1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3" fontId="29" fillId="0" borderId="110" xfId="1" applyNumberFormat="1" applyFont="1" applyFill="1" applyBorder="1" applyAlignment="1">
      <alignment vertical="center"/>
    </xf>
    <xf numFmtId="3" fontId="29" fillId="0" borderId="110" xfId="0" applyNumberFormat="1" applyFont="1" applyBorder="1" applyAlignment="1">
      <alignment vertical="center"/>
    </xf>
    <xf numFmtId="1" fontId="7" fillId="0" borderId="110" xfId="1" applyNumberFormat="1" applyFont="1" applyFill="1" applyBorder="1" applyAlignment="1">
      <alignment horizontal="center" vertical="center"/>
    </xf>
    <xf numFmtId="2" fontId="7" fillId="0" borderId="104" xfId="1" applyNumberFormat="1" applyFont="1" applyFill="1" applyBorder="1" applyAlignment="1">
      <alignment horizontal="center" vertical="center"/>
    </xf>
    <xf numFmtId="43" fontId="28" fillId="0" borderId="0" xfId="1" applyFont="1" applyFill="1" applyAlignment="1">
      <alignment horizontal="center" vertical="center"/>
    </xf>
    <xf numFmtId="1" fontId="7" fillId="0" borderId="0" xfId="1" applyNumberFormat="1" applyFont="1" applyFill="1" applyBorder="1" applyAlignment="1">
      <alignment horizontal="center" vertical="center"/>
    </xf>
    <xf numFmtId="2" fontId="7" fillId="0" borderId="87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3" fontId="29" fillId="0" borderId="109" xfId="0" applyNumberFormat="1" applyFont="1" applyBorder="1"/>
    <xf numFmtId="1" fontId="7" fillId="0" borderId="109" xfId="1" applyNumberFormat="1" applyFont="1" applyFill="1" applyBorder="1" applyAlignment="1">
      <alignment horizontal="center"/>
    </xf>
    <xf numFmtId="2" fontId="7" fillId="0" borderId="101" xfId="1" applyNumberFormat="1" applyFont="1" applyFill="1" applyBorder="1" applyAlignment="1">
      <alignment horizontal="right"/>
    </xf>
    <xf numFmtId="43" fontId="28" fillId="0" borderId="0" xfId="1" applyFont="1" applyFill="1" applyAlignment="1">
      <alignment horizontal="center"/>
    </xf>
    <xf numFmtId="1" fontId="29" fillId="0" borderId="110" xfId="0" applyNumberFormat="1" applyFont="1" applyBorder="1" applyAlignment="1">
      <alignment vertical="center"/>
    </xf>
    <xf numFmtId="2" fontId="7" fillId="0" borderId="110" xfId="1" applyNumberFormat="1" applyFont="1" applyFill="1" applyBorder="1" applyAlignment="1">
      <alignment horizontal="right" vertical="center"/>
    </xf>
    <xf numFmtId="2" fontId="7" fillId="0" borderId="104" xfId="1" applyNumberFormat="1" applyFont="1" applyFill="1" applyBorder="1" applyAlignment="1">
      <alignment horizontal="right" vertical="center"/>
    </xf>
    <xf numFmtId="0" fontId="29" fillId="0" borderId="105" xfId="0" applyFont="1" applyBorder="1"/>
    <xf numFmtId="0" fontId="29" fillId="0" borderId="106" xfId="0" applyFont="1" applyBorder="1"/>
    <xf numFmtId="3" fontId="29" fillId="0" borderId="106" xfId="0" applyNumberFormat="1" applyFont="1" applyBorder="1"/>
    <xf numFmtId="43" fontId="28" fillId="0" borderId="106" xfId="1" applyFont="1" applyFill="1" applyBorder="1" applyAlignment="1">
      <alignment horizontal="center"/>
    </xf>
    <xf numFmtId="43" fontId="28" fillId="0" borderId="108" xfId="1" applyFont="1" applyFill="1" applyBorder="1" applyAlignment="1">
      <alignment horizontal="center"/>
    </xf>
    <xf numFmtId="43" fontId="48" fillId="0" borderId="0" xfId="1" applyFont="1"/>
    <xf numFmtId="0" fontId="34" fillId="0" borderId="0" xfId="0" applyFont="1"/>
    <xf numFmtId="4" fontId="5" fillId="0" borderId="0" xfId="5" applyNumberFormat="1" applyFont="1" applyAlignment="1">
      <alignment horizontal="center"/>
    </xf>
    <xf numFmtId="4" fontId="5" fillId="0" borderId="124" xfId="5" applyNumberFormat="1" applyFont="1" applyBorder="1" applyAlignment="1">
      <alignment horizontal="center" vertical="center" wrapText="1"/>
    </xf>
    <xf numFmtId="4" fontId="5" fillId="0" borderId="106" xfId="5" applyNumberFormat="1" applyFont="1" applyBorder="1" applyAlignment="1">
      <alignment horizontal="center" vertical="center" wrapText="1"/>
    </xf>
    <xf numFmtId="4" fontId="10" fillId="0" borderId="106" xfId="5" applyNumberFormat="1" applyFont="1" applyBorder="1" applyAlignment="1">
      <alignment horizontal="center" wrapText="1"/>
    </xf>
    <xf numFmtId="4" fontId="5" fillId="0" borderId="120" xfId="5" applyNumberFormat="1" applyFont="1" applyBorder="1" applyAlignment="1">
      <alignment horizontal="right" vertical="center" wrapText="1"/>
    </xf>
    <xf numFmtId="3" fontId="5" fillId="0" borderId="95" xfId="5" applyNumberFormat="1" applyFont="1" applyBorder="1" applyAlignment="1">
      <alignment vertical="center" wrapText="1"/>
    </xf>
    <xf numFmtId="3" fontId="170" fillId="0" borderId="95" xfId="5" applyNumberFormat="1" applyFont="1" applyBorder="1" applyAlignment="1">
      <alignment horizontal="center" vertical="center"/>
    </xf>
    <xf numFmtId="3" fontId="170" fillId="0" borderId="121" xfId="5" applyNumberFormat="1" applyFont="1" applyBorder="1" applyAlignment="1">
      <alignment horizontal="center" vertical="center"/>
    </xf>
    <xf numFmtId="43" fontId="164" fillId="0" borderId="0" xfId="1" applyFont="1"/>
    <xf numFmtId="0" fontId="29" fillId="0" borderId="122" xfId="0" applyFont="1" applyBorder="1" applyAlignment="1">
      <alignment horizontal="left" vertical="center" wrapText="1"/>
    </xf>
    <xf numFmtId="3" fontId="29" fillId="0" borderId="0" xfId="1" applyNumberFormat="1" applyFont="1" applyFill="1" applyBorder="1" applyAlignment="1">
      <alignment horizontal="center" vertical="top"/>
    </xf>
    <xf numFmtId="3" fontId="28" fillId="0" borderId="0" xfId="1" applyNumberFormat="1" applyFont="1" applyFill="1" applyBorder="1" applyAlignment="1">
      <alignment horizontal="center" vertical="top"/>
    </xf>
    <xf numFmtId="4" fontId="28" fillId="0" borderId="0" xfId="1" applyNumberFormat="1" applyFont="1" applyFill="1" applyBorder="1" applyAlignment="1">
      <alignment horizontal="center" vertical="top"/>
    </xf>
    <xf numFmtId="3" fontId="29" fillId="0" borderId="123" xfId="1" applyNumberFormat="1" applyFont="1" applyFill="1" applyBorder="1" applyAlignment="1">
      <alignment horizontal="center" vertical="top"/>
    </xf>
    <xf numFmtId="0" fontId="29" fillId="0" borderId="122" xfId="0" applyFont="1" applyBorder="1"/>
    <xf numFmtId="3" fontId="29" fillId="0" borderId="0" xfId="1" applyNumberFormat="1" applyFont="1" applyFill="1" applyBorder="1" applyAlignment="1">
      <alignment horizontal="center"/>
    </xf>
    <xf numFmtId="3" fontId="28" fillId="0" borderId="0" xfId="1" applyNumberFormat="1" applyFont="1" applyFill="1" applyBorder="1" applyAlignment="1">
      <alignment horizontal="center"/>
    </xf>
    <xf numFmtId="4" fontId="28" fillId="0" borderId="0" xfId="1" applyNumberFormat="1" applyFont="1" applyFill="1" applyBorder="1" applyAlignment="1">
      <alignment horizontal="center"/>
    </xf>
    <xf numFmtId="3" fontId="29" fillId="0" borderId="123" xfId="1" applyNumberFormat="1" applyFont="1" applyFill="1" applyBorder="1" applyAlignment="1">
      <alignment horizontal="center"/>
    </xf>
    <xf numFmtId="0" fontId="29" fillId="0" borderId="124" xfId="0" applyFont="1" applyBorder="1"/>
    <xf numFmtId="4" fontId="29" fillId="0" borderId="106" xfId="0" applyNumberFormat="1" applyFont="1" applyBorder="1"/>
    <xf numFmtId="4" fontId="29" fillId="0" borderId="106" xfId="1" applyNumberFormat="1" applyFont="1" applyBorder="1"/>
    <xf numFmtId="4" fontId="29" fillId="0" borderId="125" xfId="1" applyNumberFormat="1" applyFont="1" applyBorder="1" applyAlignment="1">
      <alignment horizontal="center"/>
    </xf>
    <xf numFmtId="3" fontId="164" fillId="0" borderId="0" xfId="0" applyNumberFormat="1" applyFont="1"/>
    <xf numFmtId="3" fontId="34" fillId="0" borderId="0" xfId="0" applyNumberFormat="1" applyFont="1"/>
    <xf numFmtId="0" fontId="3" fillId="0" borderId="0" xfId="10"/>
    <xf numFmtId="0" fontId="3" fillId="0" borderId="0" xfId="10" applyAlignment="1">
      <alignment horizontal="center"/>
    </xf>
    <xf numFmtId="0" fontId="24" fillId="0" borderId="0" xfId="5" applyFont="1"/>
    <xf numFmtId="0" fontId="25" fillId="0" borderId="0" xfId="5" applyFont="1" applyAlignment="1">
      <alignment horizontal="center" vertical="center"/>
    </xf>
    <xf numFmtId="1" fontId="5" fillId="0" borderId="30" xfId="16" applyNumberFormat="1" applyFont="1" applyBorder="1" applyAlignment="1">
      <alignment horizontal="left"/>
    </xf>
    <xf numFmtId="1" fontId="7" fillId="0" borderId="0" xfId="16" applyNumberFormat="1" applyFont="1" applyAlignment="1">
      <alignment horizontal="center"/>
    </xf>
    <xf numFmtId="181" fontId="4" fillId="0" borderId="0" xfId="5" applyNumberFormat="1" applyFont="1" applyAlignment="1">
      <alignment horizontal="center" vertical="center" wrapText="1"/>
    </xf>
    <xf numFmtId="181" fontId="10" fillId="0" borderId="0" xfId="5" applyNumberFormat="1" applyFont="1" applyAlignment="1">
      <alignment vertical="center" wrapText="1"/>
    </xf>
    <xf numFmtId="181" fontId="5" fillId="0" borderId="8" xfId="5" applyNumberFormat="1" applyFont="1" applyBorder="1" applyAlignment="1">
      <alignment horizontal="center" vertical="center" wrapText="1"/>
    </xf>
    <xf numFmtId="0" fontId="5" fillId="0" borderId="0" xfId="10" applyFont="1"/>
    <xf numFmtId="43" fontId="5" fillId="0" borderId="0" xfId="4" applyFont="1" applyBorder="1"/>
    <xf numFmtId="181" fontId="3" fillId="0" borderId="0" xfId="5" applyNumberFormat="1" applyAlignment="1">
      <alignment horizontal="center" vertical="center"/>
    </xf>
    <xf numFmtId="181" fontId="3" fillId="0" borderId="30" xfId="5" applyNumberFormat="1" applyBorder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43" fontId="3" fillId="0" borderId="0" xfId="4" applyFont="1" applyBorder="1" applyAlignment="1">
      <alignment horizontal="center" vertical="center" wrapText="1"/>
    </xf>
    <xf numFmtId="181" fontId="3" fillId="0" borderId="0" xfId="5" applyNumberFormat="1" applyAlignment="1">
      <alignment horizontal="center" vertical="center" wrapText="1"/>
    </xf>
    <xf numFmtId="181" fontId="3" fillId="0" borderId="26" xfId="5" applyNumberFormat="1" applyBorder="1" applyAlignment="1">
      <alignment horizontal="center" vertical="center" wrapText="1"/>
    </xf>
    <xf numFmtId="0" fontId="7" fillId="0" borderId="26" xfId="5" applyFont="1" applyBorder="1" applyAlignment="1">
      <alignment horizontal="center" vertical="center" wrapText="1"/>
    </xf>
    <xf numFmtId="43" fontId="3" fillId="0" borderId="26" xfId="4" applyFont="1" applyFill="1" applyBorder="1" applyAlignment="1">
      <alignment horizontal="center" vertical="center" wrapText="1"/>
    </xf>
    <xf numFmtId="0" fontId="3" fillId="0" borderId="22" xfId="5" applyBorder="1" applyAlignment="1">
      <alignment horizontal="center" vertical="center" wrapText="1"/>
    </xf>
    <xf numFmtId="43" fontId="3" fillId="0" borderId="0" xfId="4" applyFont="1" applyFill="1" applyBorder="1" applyAlignment="1">
      <alignment horizontal="center" vertical="center" wrapText="1"/>
    </xf>
    <xf numFmtId="181" fontId="3" fillId="0" borderId="30" xfId="5" applyNumberFormat="1" applyBorder="1" applyAlignment="1">
      <alignment horizontal="center" vertical="center"/>
    </xf>
    <xf numFmtId="43" fontId="171" fillId="0" borderId="0" xfId="4" applyFont="1" applyFill="1" applyBorder="1" applyAlignment="1">
      <alignment vertical="center"/>
    </xf>
    <xf numFmtId="43" fontId="3" fillId="0" borderId="0" xfId="4" applyFont="1" applyFill="1" applyBorder="1" applyAlignment="1">
      <alignment vertical="center"/>
    </xf>
    <xf numFmtId="43" fontId="3" fillId="0" borderId="22" xfId="4" applyFont="1" applyFill="1" applyBorder="1" applyAlignment="1">
      <alignment horizontal="center" vertical="center" wrapText="1"/>
    </xf>
    <xf numFmtId="0" fontId="3" fillId="0" borderId="30" xfId="10" applyBorder="1" applyAlignment="1">
      <alignment horizontal="center"/>
    </xf>
    <xf numFmtId="43" fontId="171" fillId="0" borderId="22" xfId="4" applyFont="1" applyFill="1" applyBorder="1" applyAlignment="1">
      <alignment horizontal="center" vertical="center" wrapText="1"/>
    </xf>
    <xf numFmtId="181" fontId="25" fillId="0" borderId="30" xfId="5" applyNumberFormat="1" applyFont="1" applyBorder="1" applyAlignment="1">
      <alignment horizontal="center" vertical="top"/>
    </xf>
    <xf numFmtId="181" fontId="3" fillId="0" borderId="0" xfId="5" applyNumberFormat="1" applyAlignment="1">
      <alignment horizontal="center" vertical="top"/>
    </xf>
    <xf numFmtId="43" fontId="25" fillId="0" borderId="0" xfId="4" applyFont="1" applyFill="1" applyBorder="1" applyAlignment="1">
      <alignment vertical="top"/>
    </xf>
    <xf numFmtId="181" fontId="25" fillId="0" borderId="0" xfId="5" applyNumberFormat="1" applyFont="1" applyAlignment="1">
      <alignment horizontal="center" vertical="top"/>
    </xf>
    <xf numFmtId="0" fontId="7" fillId="0" borderId="0" xfId="5" applyFont="1" applyAlignment="1">
      <alignment horizontal="center" vertical="top" wrapText="1"/>
    </xf>
    <xf numFmtId="0" fontId="3" fillId="0" borderId="0" xfId="10" applyAlignment="1">
      <alignment vertical="top"/>
    </xf>
    <xf numFmtId="43" fontId="25" fillId="0" borderId="22" xfId="4" applyFont="1" applyFill="1" applyBorder="1" applyAlignment="1">
      <alignment vertical="top"/>
    </xf>
    <xf numFmtId="43" fontId="3" fillId="0" borderId="0" xfId="10" applyNumberFormat="1"/>
    <xf numFmtId="1" fontId="3" fillId="0" borderId="0" xfId="16" applyNumberFormat="1" applyFont="1" applyAlignment="1">
      <alignment horizontal="center"/>
    </xf>
    <xf numFmtId="43" fontId="3" fillId="0" borderId="22" xfId="4" applyFont="1" applyFill="1" applyBorder="1" applyAlignment="1">
      <alignment vertical="center"/>
    </xf>
    <xf numFmtId="43" fontId="25" fillId="0" borderId="0" xfId="10" applyNumberFormat="1" applyFont="1"/>
    <xf numFmtId="43" fontId="171" fillId="0" borderId="22" xfId="4" applyFont="1" applyFill="1" applyBorder="1" applyAlignment="1">
      <alignment vertical="center"/>
    </xf>
    <xf numFmtId="43" fontId="25" fillId="0" borderId="0" xfId="10" applyNumberFormat="1" applyFont="1" applyAlignment="1">
      <alignment vertical="top"/>
    </xf>
    <xf numFmtId="43" fontId="3" fillId="0" borderId="0" xfId="10" applyNumberFormat="1" applyAlignment="1">
      <alignment vertical="top"/>
    </xf>
    <xf numFmtId="43" fontId="25" fillId="0" borderId="22" xfId="10" applyNumberFormat="1" applyFont="1" applyBorder="1" applyAlignment="1">
      <alignment vertical="top"/>
    </xf>
    <xf numFmtId="43" fontId="3" fillId="0" borderId="0" xfId="4" applyFont="1" applyFill="1" applyBorder="1"/>
    <xf numFmtId="181" fontId="25" fillId="0" borderId="130" xfId="5" applyNumberFormat="1" applyFont="1" applyBorder="1" applyAlignment="1">
      <alignment horizontal="center" vertical="top"/>
    </xf>
    <xf numFmtId="181" fontId="25" fillId="0" borderId="1" xfId="5" applyNumberFormat="1" applyFont="1" applyBorder="1" applyAlignment="1">
      <alignment horizontal="right" vertical="top"/>
    </xf>
    <xf numFmtId="181" fontId="25" fillId="0" borderId="1" xfId="5" applyNumberFormat="1" applyFont="1" applyBorder="1" applyAlignment="1">
      <alignment horizontal="center" vertical="top"/>
    </xf>
    <xf numFmtId="181" fontId="3" fillId="0" borderId="1" xfId="5" applyNumberFormat="1" applyBorder="1" applyAlignment="1">
      <alignment horizontal="center" vertical="top"/>
    </xf>
    <xf numFmtId="0" fontId="3" fillId="0" borderId="1" xfId="5" applyBorder="1" applyAlignment="1">
      <alignment horizontal="center" vertical="top" wrapText="1"/>
    </xf>
    <xf numFmtId="43" fontId="25" fillId="0" borderId="1" xfId="4" applyFont="1" applyFill="1" applyBorder="1" applyAlignment="1">
      <alignment vertical="top"/>
    </xf>
    <xf numFmtId="0" fontId="3" fillId="0" borderId="1" xfId="10" applyBorder="1" applyAlignment="1">
      <alignment vertical="top"/>
    </xf>
    <xf numFmtId="43" fontId="25" fillId="0" borderId="66" xfId="4" applyFont="1" applyFill="1" applyBorder="1" applyAlignment="1">
      <alignment vertical="top"/>
    </xf>
    <xf numFmtId="0" fontId="25" fillId="0" borderId="131" xfId="10" applyFont="1" applyBorder="1" applyAlignment="1">
      <alignment horizontal="center"/>
    </xf>
    <xf numFmtId="0" fontId="3" fillId="0" borderId="76" xfId="10" applyBorder="1"/>
    <xf numFmtId="43" fontId="25" fillId="0" borderId="76" xfId="10" applyNumberFormat="1" applyFont="1" applyBorder="1"/>
    <xf numFmtId="0" fontId="25" fillId="0" borderId="76" xfId="10" applyFont="1" applyBorder="1" applyAlignment="1">
      <alignment horizontal="center"/>
    </xf>
    <xf numFmtId="0" fontId="25" fillId="0" borderId="76" xfId="10" applyFont="1" applyBorder="1"/>
    <xf numFmtId="0" fontId="25" fillId="0" borderId="76" xfId="10" applyFont="1" applyBorder="1" applyAlignment="1">
      <alignment horizontal="right"/>
    </xf>
    <xf numFmtId="43" fontId="25" fillId="0" borderId="132" xfId="10" applyNumberFormat="1" applyFont="1" applyBorder="1"/>
    <xf numFmtId="0" fontId="3" fillId="0" borderId="0" xfId="10" applyAlignment="1">
      <alignment horizontal="center" wrapText="1"/>
    </xf>
    <xf numFmtId="43" fontId="3" fillId="0" borderId="0" xfId="4" applyBorder="1"/>
    <xf numFmtId="0" fontId="3" fillId="7" borderId="11" xfId="10" applyFill="1" applyBorder="1" applyAlignment="1">
      <alignment horizontal="center"/>
    </xf>
    <xf numFmtId="0" fontId="3" fillId="7" borderId="0" xfId="10" applyFill="1"/>
    <xf numFmtId="0" fontId="25" fillId="0" borderId="0" xfId="10" applyFont="1" applyAlignment="1">
      <alignment vertical="center"/>
    </xf>
    <xf numFmtId="15" fontId="3" fillId="0" borderId="0" xfId="10" applyNumberFormat="1"/>
    <xf numFmtId="0" fontId="164" fillId="0" borderId="0" xfId="17" applyFont="1"/>
    <xf numFmtId="0" fontId="164" fillId="0" borderId="0" xfId="17" applyFont="1" applyAlignment="1">
      <alignment horizontal="center"/>
    </xf>
    <xf numFmtId="0" fontId="122" fillId="0" borderId="0" xfId="17" applyFont="1" applyAlignment="1">
      <alignment horizontal="center" vertical="center" wrapText="1"/>
    </xf>
    <xf numFmtId="0" fontId="5" fillId="0" borderId="76" xfId="17" applyFont="1" applyBorder="1" applyAlignment="1">
      <alignment horizontal="center" vertical="center" wrapText="1"/>
    </xf>
    <xf numFmtId="0" fontId="10" fillId="0" borderId="134" xfId="17" applyFont="1" applyBorder="1" applyAlignment="1">
      <alignment horizontal="center" vertical="center" wrapText="1"/>
    </xf>
    <xf numFmtId="0" fontId="5" fillId="0" borderId="133" xfId="17" applyFont="1" applyBorder="1" applyAlignment="1">
      <alignment horizontal="left" vertical="center"/>
    </xf>
    <xf numFmtId="0" fontId="5" fillId="0" borderId="133" xfId="17" applyFont="1" applyBorder="1" applyAlignment="1">
      <alignment horizontal="left" vertical="center" wrapText="1"/>
    </xf>
    <xf numFmtId="174" fontId="5" fillId="0" borderId="133" xfId="17" applyNumberFormat="1" applyFont="1" applyBorder="1" applyAlignment="1">
      <alignment horizontal="center" vertical="center" wrapText="1"/>
    </xf>
    <xf numFmtId="43" fontId="34" fillId="0" borderId="0" xfId="1" applyFont="1"/>
    <xf numFmtId="174" fontId="164" fillId="0" borderId="0" xfId="17" applyNumberFormat="1" applyFont="1"/>
    <xf numFmtId="0" fontId="5" fillId="0" borderId="0" xfId="17" applyFont="1" applyAlignment="1">
      <alignment vertical="center" wrapText="1"/>
    </xf>
    <xf numFmtId="174" fontId="7" fillId="0" borderId="0" xfId="17" applyNumberFormat="1" applyFont="1" applyAlignment="1">
      <alignment horizontal="center" vertical="top" wrapText="1"/>
    </xf>
    <xf numFmtId="43" fontId="34" fillId="0" borderId="0" xfId="17" applyNumberFormat="1" applyFont="1"/>
    <xf numFmtId="43" fontId="34" fillId="0" borderId="0" xfId="1" applyFont="1" applyBorder="1"/>
    <xf numFmtId="0" fontId="5" fillId="0" borderId="76" xfId="17" applyFont="1" applyBorder="1" applyAlignment="1">
      <alignment horizontal="left" vertical="center"/>
    </xf>
    <xf numFmtId="0" fontId="5" fillId="0" borderId="76" xfId="17" applyFont="1" applyBorder="1" applyAlignment="1">
      <alignment horizontal="left" vertical="center" wrapText="1"/>
    </xf>
    <xf numFmtId="174" fontId="5" fillId="0" borderId="76" xfId="17" applyNumberFormat="1" applyFont="1" applyBorder="1" applyAlignment="1">
      <alignment horizontal="center" vertical="center" wrapText="1"/>
    </xf>
    <xf numFmtId="43" fontId="34" fillId="0" borderId="0" xfId="18" applyFont="1" applyBorder="1"/>
    <xf numFmtId="0" fontId="5" fillId="0" borderId="133" xfId="17" applyFont="1" applyBorder="1" applyAlignment="1">
      <alignment horizontal="left"/>
    </xf>
    <xf numFmtId="0" fontId="5" fillId="0" borderId="133" xfId="17" applyFont="1" applyBorder="1" applyAlignment="1">
      <alignment horizontal="left" wrapText="1"/>
    </xf>
    <xf numFmtId="174" fontId="5" fillId="0" borderId="133" xfId="17" applyNumberFormat="1" applyFont="1" applyBorder="1" applyAlignment="1">
      <alignment horizontal="center" wrapText="1"/>
    </xf>
    <xf numFmtId="0" fontId="34" fillId="0" borderId="0" xfId="17" applyFont="1"/>
    <xf numFmtId="0" fontId="5" fillId="0" borderId="0" xfId="17" applyFont="1" applyAlignment="1">
      <alignment horizontal="left" vertical="center"/>
    </xf>
    <xf numFmtId="0" fontId="29" fillId="0" borderId="0" xfId="17" applyFont="1"/>
    <xf numFmtId="174" fontId="7" fillId="0" borderId="0" xfId="17" applyNumberFormat="1" applyFont="1" applyAlignment="1">
      <alignment horizontal="center" vertical="center" wrapText="1"/>
    </xf>
    <xf numFmtId="174" fontId="7" fillId="0" borderId="0" xfId="18" applyNumberFormat="1" applyFont="1" applyFill="1" applyBorder="1" applyAlignment="1">
      <alignment horizontal="center" vertical="center" wrapText="1"/>
    </xf>
    <xf numFmtId="0" fontId="29" fillId="0" borderId="0" xfId="17" applyFont="1" applyAlignment="1">
      <alignment vertical="center"/>
    </xf>
    <xf numFmtId="174" fontId="29" fillId="0" borderId="0" xfId="18" applyNumberFormat="1" applyFont="1" applyFill="1" applyBorder="1" applyAlignment="1">
      <alignment horizontal="center" vertical="center"/>
    </xf>
    <xf numFmtId="43" fontId="34" fillId="0" borderId="0" xfId="4" applyFont="1" applyBorder="1"/>
    <xf numFmtId="0" fontId="7" fillId="0" borderId="0" xfId="17" applyFont="1" applyAlignment="1">
      <alignment horizontal="left" vertical="center" wrapText="1"/>
    </xf>
    <xf numFmtId="0" fontId="5" fillId="0" borderId="52" xfId="17" applyFont="1" applyBorder="1" applyAlignment="1">
      <alignment horizontal="left" vertical="center"/>
    </xf>
    <xf numFmtId="0" fontId="5" fillId="0" borderId="52" xfId="17" applyFont="1" applyBorder="1" applyAlignment="1">
      <alignment horizontal="left" vertical="center" wrapText="1"/>
    </xf>
    <xf numFmtId="174" fontId="5" fillId="0" borderId="52" xfId="17" applyNumberFormat="1" applyFont="1" applyBorder="1" applyAlignment="1">
      <alignment horizontal="center" vertical="center" wrapText="1"/>
    </xf>
    <xf numFmtId="0" fontId="5" fillId="0" borderId="0" xfId="17" applyFont="1" applyAlignment="1">
      <alignment horizontal="left"/>
    </xf>
    <xf numFmtId="0" fontId="5" fillId="0" borderId="0" xfId="17" applyFont="1" applyAlignment="1">
      <alignment horizontal="left" wrapText="1"/>
    </xf>
    <xf numFmtId="174" fontId="5" fillId="0" borderId="0" xfId="17" applyNumberFormat="1" applyFont="1" applyAlignment="1">
      <alignment horizontal="center" wrapText="1"/>
    </xf>
    <xf numFmtId="0" fontId="7" fillId="0" borderId="0" xfId="17" applyFont="1" applyAlignment="1">
      <alignment horizontal="left" wrapText="1"/>
    </xf>
    <xf numFmtId="174" fontId="7" fillId="0" borderId="0" xfId="17" applyNumberFormat="1" applyFont="1" applyAlignment="1">
      <alignment horizontal="center" wrapText="1"/>
    </xf>
    <xf numFmtId="174" fontId="7" fillId="0" borderId="0" xfId="18" applyNumberFormat="1" applyFont="1" applyFill="1" applyBorder="1" applyAlignment="1">
      <alignment horizontal="center" wrapText="1"/>
    </xf>
    <xf numFmtId="0" fontId="5" fillId="0" borderId="76" xfId="17" applyFont="1" applyBorder="1" applyAlignment="1">
      <alignment horizontal="left" vertical="top"/>
    </xf>
    <xf numFmtId="0" fontId="29" fillId="0" borderId="76" xfId="17" applyFont="1" applyBorder="1" applyAlignment="1">
      <alignment vertical="top" wrapText="1"/>
    </xf>
    <xf numFmtId="174" fontId="7" fillId="0" borderId="76" xfId="17" applyNumberFormat="1" applyFont="1" applyBorder="1" applyAlignment="1">
      <alignment horizontal="right" vertical="top" wrapText="1"/>
    </xf>
    <xf numFmtId="174" fontId="7" fillId="0" borderId="76" xfId="18" applyNumberFormat="1" applyFont="1" applyFill="1" applyBorder="1" applyAlignment="1">
      <alignment horizontal="right" vertical="top" wrapText="1"/>
    </xf>
    <xf numFmtId="43" fontId="164" fillId="0" borderId="0" xfId="17" applyNumberFormat="1" applyFont="1"/>
    <xf numFmtId="0" fontId="34" fillId="0" borderId="0" xfId="17" applyFont="1" applyAlignment="1">
      <alignment horizontal="center"/>
    </xf>
    <xf numFmtId="0" fontId="34" fillId="0" borderId="0" xfId="17" applyFont="1" applyAlignment="1">
      <alignment horizontal="center" wrapText="1"/>
    </xf>
    <xf numFmtId="0" fontId="164" fillId="0" borderId="0" xfId="17" applyFont="1" applyAlignment="1">
      <alignment wrapText="1"/>
    </xf>
    <xf numFmtId="43" fontId="34" fillId="0" borderId="0" xfId="1" applyFont="1" applyAlignment="1">
      <alignment horizontal="center"/>
    </xf>
    <xf numFmtId="43" fontId="164" fillId="0" borderId="0" xfId="18" applyFont="1"/>
    <xf numFmtId="43" fontId="164" fillId="0" borderId="0" xfId="1" applyFont="1" applyAlignment="1">
      <alignment horizontal="center"/>
    </xf>
    <xf numFmtId="0" fontId="17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" fillId="0" borderId="0" xfId="0" applyFont="1" applyAlignment="1">
      <alignment vertical="center" wrapText="1"/>
    </xf>
    <xf numFmtId="4" fontId="3" fillId="0" borderId="0" xfId="0" applyNumberFormat="1" applyFont="1" applyAlignment="1">
      <alignment vertical="center" wrapText="1"/>
    </xf>
    <xf numFmtId="0" fontId="173" fillId="0" borderId="0" xfId="0" applyFont="1" applyAlignment="1">
      <alignment vertical="center" wrapText="1"/>
    </xf>
    <xf numFmtId="43" fontId="0" fillId="0" borderId="0" xfId="1" applyFont="1" applyAlignment="1">
      <alignment vertical="center" wrapText="1"/>
    </xf>
    <xf numFmtId="4" fontId="173" fillId="0" borderId="0" xfId="0" applyNumberFormat="1" applyFont="1" applyAlignment="1">
      <alignment vertical="center" wrapText="1"/>
    </xf>
    <xf numFmtId="4" fontId="10" fillId="0" borderId="28" xfId="5" applyNumberFormat="1" applyFont="1" applyBorder="1" applyAlignment="1">
      <alignment horizontal="center" vertical="center" wrapText="1"/>
    </xf>
    <xf numFmtId="4" fontId="10" fillId="0" borderId="28" xfId="5" applyNumberFormat="1" applyFont="1" applyBorder="1" applyAlignment="1">
      <alignment horizontal="center" wrapText="1"/>
    </xf>
    <xf numFmtId="4" fontId="10" fillId="0" borderId="0" xfId="5" applyNumberFormat="1" applyFont="1" applyAlignment="1">
      <alignment horizontal="center" vertical="center" wrapText="1"/>
    </xf>
    <xf numFmtId="4" fontId="10" fillId="0" borderId="76" xfId="5" applyNumberFormat="1" applyFont="1" applyBorder="1" applyAlignment="1">
      <alignment horizontal="center" vertical="center" wrapText="1"/>
    </xf>
    <xf numFmtId="4" fontId="7" fillId="0" borderId="76" xfId="5" applyNumberFormat="1" applyFont="1" applyBorder="1" applyAlignment="1">
      <alignment horizontal="center" vertical="center" wrapText="1"/>
    </xf>
    <xf numFmtId="4" fontId="5" fillId="0" borderId="28" xfId="5" applyNumberFormat="1" applyFont="1" applyBorder="1" applyAlignment="1">
      <alignment wrapText="1"/>
    </xf>
    <xf numFmtId="3" fontId="5" fillId="0" borderId="28" xfId="5" applyNumberFormat="1" applyFont="1" applyBorder="1" applyAlignment="1">
      <alignment horizontal="right" vertical="center"/>
    </xf>
    <xf numFmtId="3" fontId="5" fillId="0" borderId="28" xfId="5" applyNumberFormat="1" applyFont="1" applyBorder="1" applyAlignment="1">
      <alignment horizontal="center" vertical="center"/>
    </xf>
    <xf numFmtId="4" fontId="4" fillId="0" borderId="1" xfId="5" applyNumberFormat="1" applyFont="1" applyBorder="1"/>
    <xf numFmtId="3" fontId="3" fillId="0" borderId="1" xfId="5" applyNumberFormat="1" applyBorder="1"/>
    <xf numFmtId="3" fontId="4" fillId="0" borderId="1" xfId="5" applyNumberFormat="1" applyFont="1" applyBorder="1" applyAlignment="1">
      <alignment horizontal="center"/>
    </xf>
    <xf numFmtId="3" fontId="3" fillId="0" borderId="1" xfId="5" applyNumberFormat="1" applyBorder="1" applyAlignment="1">
      <alignment horizontal="right"/>
    </xf>
    <xf numFmtId="3" fontId="4" fillId="0" borderId="1" xfId="5" applyNumberFormat="1" applyFont="1" applyBorder="1" applyAlignment="1">
      <alignment horizontal="right"/>
    </xf>
    <xf numFmtId="3" fontId="29" fillId="0" borderId="0" xfId="1" applyNumberFormat="1" applyFont="1" applyFill="1" applyBorder="1"/>
    <xf numFmtId="3" fontId="29" fillId="0" borderId="0" xfId="1" applyNumberFormat="1" applyFont="1" applyFill="1" applyBorder="1" applyAlignment="1">
      <alignment horizontal="right"/>
    </xf>
    <xf numFmtId="0" fontId="164" fillId="0" borderId="76" xfId="0" applyFont="1" applyBorder="1"/>
    <xf numFmtId="4" fontId="29" fillId="0" borderId="76" xfId="1" applyNumberFormat="1" applyFont="1" applyBorder="1"/>
    <xf numFmtId="3" fontId="29" fillId="0" borderId="76" xfId="1" applyNumberFormat="1" applyFont="1" applyBorder="1"/>
    <xf numFmtId="1" fontId="7" fillId="0" borderId="0" xfId="16" applyNumberFormat="1" applyFont="1" applyAlignment="1">
      <alignment wrapText="1"/>
    </xf>
    <xf numFmtId="0" fontId="10" fillId="12" borderId="3" xfId="19" applyFont="1" applyFill="1" applyBorder="1" applyAlignment="1">
      <alignment horizontal="center" vertical="center" wrapText="1"/>
    </xf>
    <xf numFmtId="0" fontId="10" fillId="12" borderId="67" xfId="19" applyFont="1" applyFill="1" applyBorder="1" applyAlignment="1">
      <alignment horizontal="center" vertical="center" wrapText="1"/>
    </xf>
    <xf numFmtId="0" fontId="12" fillId="12" borderId="13" xfId="19" applyFont="1" applyFill="1" applyBorder="1"/>
    <xf numFmtId="0" fontId="3" fillId="12" borderId="68" xfId="19" applyFill="1" applyBorder="1" applyAlignment="1">
      <alignment wrapText="1"/>
    </xf>
    <xf numFmtId="3" fontId="12" fillId="12" borderId="67" xfId="19" applyNumberFormat="1" applyFont="1" applyFill="1" applyBorder="1" applyAlignment="1">
      <alignment vertical="center"/>
    </xf>
    <xf numFmtId="0" fontId="6" fillId="12" borderId="14" xfId="19" applyFont="1" applyFill="1" applyBorder="1"/>
    <xf numFmtId="0" fontId="3" fillId="12" borderId="25" xfId="19" applyFill="1" applyBorder="1" applyAlignment="1">
      <alignment wrapText="1"/>
    </xf>
    <xf numFmtId="3" fontId="4" fillId="12" borderId="8" xfId="19" applyNumberFormat="1" applyFont="1" applyFill="1" applyBorder="1" applyAlignment="1">
      <alignment vertical="center"/>
    </xf>
    <xf numFmtId="0" fontId="12" fillId="12" borderId="14" xfId="19" applyFont="1" applyFill="1" applyBorder="1"/>
    <xf numFmtId="3" fontId="12" fillId="12" borderId="8" xfId="19" applyNumberFormat="1" applyFont="1" applyFill="1" applyBorder="1" applyAlignment="1">
      <alignment horizontal="right" vertical="center"/>
    </xf>
    <xf numFmtId="0" fontId="4" fillId="12" borderId="25" xfId="19" applyFont="1" applyFill="1" applyBorder="1" applyAlignment="1">
      <alignment vertical="top" wrapText="1"/>
    </xf>
    <xf numFmtId="3" fontId="4" fillId="12" borderId="8" xfId="19" applyNumberFormat="1" applyFont="1" applyFill="1" applyBorder="1" applyAlignment="1">
      <alignment horizontal="right" vertical="center"/>
    </xf>
    <xf numFmtId="0" fontId="3" fillId="12" borderId="14" xfId="19" applyFill="1" applyBorder="1"/>
    <xf numFmtId="0" fontId="4" fillId="12" borderId="14" xfId="19" applyFont="1" applyFill="1" applyBorder="1"/>
    <xf numFmtId="0" fontId="4" fillId="12" borderId="0" xfId="19" applyFont="1" applyFill="1" applyAlignment="1">
      <alignment wrapText="1"/>
    </xf>
    <xf numFmtId="0" fontId="4" fillId="12" borderId="25" xfId="19" applyFont="1" applyFill="1" applyBorder="1" applyAlignment="1">
      <alignment wrapText="1"/>
    </xf>
    <xf numFmtId="0" fontId="12" fillId="12" borderId="15" xfId="19" applyFont="1" applyFill="1" applyBorder="1"/>
    <xf numFmtId="0" fontId="4" fillId="12" borderId="24" xfId="19" applyFont="1" applyFill="1" applyBorder="1" applyAlignment="1">
      <alignment vertical="top" wrapText="1"/>
    </xf>
    <xf numFmtId="3" fontId="4" fillId="12" borderId="10" xfId="19" applyNumberFormat="1" applyFont="1" applyFill="1" applyBorder="1" applyAlignment="1">
      <alignment horizontal="right" vertical="center"/>
    </xf>
    <xf numFmtId="0" fontId="3" fillId="0" borderId="0" xfId="19"/>
    <xf numFmtId="0" fontId="4" fillId="0" borderId="0" xfId="19" applyFont="1" applyAlignment="1">
      <alignment wrapText="1"/>
    </xf>
    <xf numFmtId="3" fontId="4" fillId="0" borderId="0" xfId="19" applyNumberFormat="1" applyFont="1" applyAlignment="1">
      <alignment horizontal="right"/>
    </xf>
    <xf numFmtId="3" fontId="15" fillId="0" borderId="0" xfId="19" applyNumberFormat="1" applyFont="1" applyAlignment="1">
      <alignment horizontal="right"/>
    </xf>
    <xf numFmtId="0" fontId="3" fillId="0" borderId="0" xfId="19" applyAlignment="1">
      <alignment wrapText="1"/>
    </xf>
    <xf numFmtId="0" fontId="36" fillId="0" borderId="0" xfId="7" applyFont="1" applyFill="1" applyAlignment="1">
      <alignment horizontal="center" vertical="center"/>
    </xf>
    <xf numFmtId="0" fontId="36" fillId="0" borderId="11" xfId="8" applyFont="1" applyFill="1" applyBorder="1" applyAlignment="1">
      <alignment horizontal="center" vertical="center" wrapText="1"/>
    </xf>
    <xf numFmtId="0" fontId="36" fillId="0" borderId="11" xfId="8" applyFont="1" applyFill="1" applyBorder="1" applyAlignment="1">
      <alignment horizontal="center" vertical="center"/>
    </xf>
    <xf numFmtId="0" fontId="10" fillId="0" borderId="6" xfId="3" applyFont="1" applyBorder="1" applyAlignment="1">
      <alignment horizontal="center"/>
    </xf>
    <xf numFmtId="0" fontId="10" fillId="0" borderId="5" xfId="3" applyFont="1" applyBorder="1" applyAlignment="1">
      <alignment horizontal="center"/>
    </xf>
    <xf numFmtId="0" fontId="18" fillId="0" borderId="0" xfId="3" applyFont="1" applyBorder="1"/>
    <xf numFmtId="0" fontId="18" fillId="0" borderId="0" xfId="3" applyFont="1"/>
    <xf numFmtId="0" fontId="3" fillId="0" borderId="0" xfId="3" applyFont="1" applyFill="1" applyAlignment="1">
      <alignment horizontal="center"/>
    </xf>
    <xf numFmtId="0" fontId="5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10" fillId="0" borderId="67" xfId="3" applyFont="1" applyBorder="1" applyAlignment="1">
      <alignment horizontal="center" vertical="center"/>
    </xf>
    <xf numFmtId="0" fontId="3" fillId="0" borderId="8" xfId="3" applyBorder="1" applyAlignment="1">
      <alignment horizontal="center" vertical="center"/>
    </xf>
    <xf numFmtId="0" fontId="3" fillId="0" borderId="10" xfId="3" applyBorder="1" applyAlignment="1">
      <alignment horizontal="center" vertical="center"/>
    </xf>
    <xf numFmtId="0" fontId="10" fillId="0" borderId="3" xfId="3" applyFont="1" applyBorder="1" applyAlignment="1">
      <alignment horizontal="center"/>
    </xf>
    <xf numFmtId="0" fontId="10" fillId="0" borderId="4" xfId="3" applyFont="1" applyBorder="1" applyAlignment="1">
      <alignment horizontal="center"/>
    </xf>
    <xf numFmtId="0" fontId="10" fillId="0" borderId="7" xfId="3" applyFont="1" applyBorder="1" applyAlignment="1">
      <alignment horizontal="center"/>
    </xf>
    <xf numFmtId="0" fontId="10" fillId="0" borderId="67" xfId="3" applyFont="1" applyBorder="1" applyAlignment="1">
      <alignment horizontal="center" vertical="center" wrapText="1"/>
    </xf>
    <xf numFmtId="0" fontId="3" fillId="0" borderId="10" xfId="3" applyBorder="1" applyAlignment="1">
      <alignment horizontal="center" vertical="center" wrapText="1"/>
    </xf>
    <xf numFmtId="17" fontId="10" fillId="0" borderId="3" xfId="3" applyNumberFormat="1" applyFont="1" applyBorder="1" applyAlignment="1">
      <alignment horizontal="center"/>
    </xf>
    <xf numFmtId="0" fontId="10" fillId="0" borderId="12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10" fillId="0" borderId="68" xfId="3" applyFont="1" applyBorder="1" applyAlignment="1">
      <alignment horizontal="center" vertical="center"/>
    </xf>
    <xf numFmtId="0" fontId="10" fillId="0" borderId="24" xfId="3" applyFont="1" applyBorder="1" applyAlignment="1">
      <alignment horizontal="center" vertical="center"/>
    </xf>
    <xf numFmtId="0" fontId="10" fillId="0" borderId="17" xfId="3" applyFont="1" applyBorder="1" applyAlignment="1">
      <alignment horizontal="center"/>
    </xf>
    <xf numFmtId="0" fontId="10" fillId="0" borderId="19" xfId="3" applyFont="1" applyBorder="1" applyAlignment="1">
      <alignment horizontal="center"/>
    </xf>
    <xf numFmtId="0" fontId="10" fillId="0" borderId="20" xfId="3" applyFont="1" applyBorder="1" applyAlignment="1">
      <alignment horizontal="center"/>
    </xf>
    <xf numFmtId="0" fontId="20" fillId="0" borderId="0" xfId="3" applyFont="1"/>
    <xf numFmtId="0" fontId="5" fillId="0" borderId="0" xfId="3" applyFont="1" applyFill="1" applyAlignment="1">
      <alignment horizontal="center"/>
    </xf>
    <xf numFmtId="0" fontId="10" fillId="0" borderId="12" xfId="3" applyFont="1" applyBorder="1" applyAlignment="1">
      <alignment horizontal="center" vertical="center" wrapText="1"/>
    </xf>
    <xf numFmtId="0" fontId="25" fillId="0" borderId="30" xfId="3" applyFont="1" applyBorder="1" applyAlignment="1">
      <alignment horizontal="center" vertical="top"/>
    </xf>
    <xf numFmtId="0" fontId="25" fillId="0" borderId="0" xfId="3" applyFont="1" applyBorder="1" applyAlignment="1">
      <alignment horizontal="center" vertical="top"/>
    </xf>
    <xf numFmtId="0" fontId="25" fillId="0" borderId="22" xfId="3" applyFont="1" applyBorder="1" applyAlignment="1">
      <alignment horizontal="center" vertical="top"/>
    </xf>
    <xf numFmtId="0" fontId="25" fillId="0" borderId="30" xfId="3" applyFont="1" applyBorder="1" applyAlignment="1">
      <alignment horizontal="left" vertical="top" wrapText="1"/>
    </xf>
    <xf numFmtId="0" fontId="25" fillId="0" borderId="0" xfId="3" applyFont="1" applyBorder="1" applyAlignment="1">
      <alignment horizontal="left" vertical="top" wrapText="1"/>
    </xf>
    <xf numFmtId="0" fontId="25" fillId="0" borderId="30" xfId="3" applyFont="1" applyBorder="1" applyAlignment="1">
      <alignment horizontal="justify" vertical="top" wrapText="1"/>
    </xf>
    <xf numFmtId="0" fontId="25" fillId="0" borderId="0" xfId="3" applyFont="1" applyBorder="1" applyAlignment="1">
      <alignment horizontal="justify" vertical="top" wrapText="1"/>
    </xf>
    <xf numFmtId="0" fontId="24" fillId="0" borderId="27" xfId="3" applyFont="1" applyBorder="1" applyAlignment="1">
      <alignment horizontal="center" vertical="top"/>
    </xf>
    <xf numFmtId="0" fontId="24" fillId="0" borderId="28" xfId="3" applyFont="1" applyBorder="1" applyAlignment="1">
      <alignment horizontal="center" vertical="top"/>
    </xf>
    <xf numFmtId="0" fontId="24" fillId="0" borderId="29" xfId="3" applyFont="1" applyBorder="1" applyAlignment="1">
      <alignment horizontal="center" vertical="top"/>
    </xf>
    <xf numFmtId="0" fontId="3" fillId="0" borderId="30" xfId="3" applyFont="1" applyBorder="1" applyAlignment="1">
      <alignment horizontal="center" vertical="top"/>
    </xf>
    <xf numFmtId="0" fontId="3" fillId="0" borderId="0" xfId="3" applyFont="1" applyBorder="1" applyAlignment="1">
      <alignment horizontal="center" vertical="top"/>
    </xf>
    <xf numFmtId="0" fontId="3" fillId="0" borderId="22" xfId="3" applyFont="1" applyBorder="1" applyAlignment="1">
      <alignment horizontal="center" vertical="top"/>
    </xf>
    <xf numFmtId="0" fontId="25" fillId="0" borderId="31" xfId="3" applyFont="1" applyBorder="1" applyAlignment="1">
      <alignment horizontal="center" vertical="top"/>
    </xf>
    <xf numFmtId="0" fontId="25" fillId="0" borderId="16" xfId="3" applyFont="1" applyBorder="1" applyAlignment="1">
      <alignment horizontal="center" vertical="top"/>
    </xf>
    <xf numFmtId="0" fontId="25" fillId="0" borderId="18" xfId="3" applyFont="1" applyBorder="1" applyAlignment="1">
      <alignment horizontal="center" vertical="top"/>
    </xf>
    <xf numFmtId="0" fontId="25" fillId="0" borderId="27" xfId="3" applyFont="1" applyBorder="1" applyAlignment="1">
      <alignment horizontal="center" vertical="top"/>
    </xf>
    <xf numFmtId="0" fontId="25" fillId="0" borderId="28" xfId="3" applyFont="1" applyBorder="1" applyAlignment="1">
      <alignment horizontal="center" vertical="top"/>
    </xf>
    <xf numFmtId="0" fontId="25" fillId="0" borderId="30" xfId="3" applyFont="1" applyBorder="1" applyAlignment="1">
      <alignment horizontal="center"/>
    </xf>
    <xf numFmtId="0" fontId="25" fillId="0" borderId="0" xfId="3" applyFont="1" applyBorder="1" applyAlignment="1">
      <alignment horizontal="center"/>
    </xf>
    <xf numFmtId="0" fontId="25" fillId="0" borderId="22" xfId="3" applyFont="1" applyBorder="1" applyAlignment="1">
      <alignment horizontal="center"/>
    </xf>
    <xf numFmtId="0" fontId="25" fillId="0" borderId="30" xfId="3" applyFont="1" applyBorder="1" applyAlignment="1">
      <alignment horizontal="justify"/>
    </xf>
    <xf numFmtId="0" fontId="25" fillId="0" borderId="0" xfId="3" applyFont="1" applyBorder="1" applyAlignment="1">
      <alignment horizontal="justify"/>
    </xf>
    <xf numFmtId="0" fontId="24" fillId="0" borderId="27" xfId="3" applyFont="1" applyBorder="1" applyAlignment="1">
      <alignment horizontal="center"/>
    </xf>
    <xf numFmtId="0" fontId="24" fillId="0" borderId="28" xfId="3" applyFont="1" applyBorder="1" applyAlignment="1">
      <alignment horizontal="center"/>
    </xf>
    <xf numFmtId="0" fontId="24" fillId="0" borderId="29" xfId="3" applyFont="1" applyBorder="1" applyAlignment="1">
      <alignment horizontal="center"/>
    </xf>
    <xf numFmtId="0" fontId="3" fillId="0" borderId="31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18" xfId="3" applyFont="1" applyBorder="1" applyAlignment="1">
      <alignment horizontal="center"/>
    </xf>
    <xf numFmtId="0" fontId="25" fillId="0" borderId="27" xfId="3" applyFont="1" applyBorder="1" applyAlignment="1">
      <alignment horizontal="center"/>
    </xf>
    <xf numFmtId="0" fontId="25" fillId="0" borderId="28" xfId="3" applyFont="1" applyBorder="1" applyAlignment="1">
      <alignment horizontal="center"/>
    </xf>
    <xf numFmtId="0" fontId="25" fillId="0" borderId="29" xfId="3" applyFont="1" applyBorder="1" applyAlignment="1">
      <alignment horizontal="center"/>
    </xf>
    <xf numFmtId="0" fontId="3" fillId="0" borderId="30" xfId="3" applyFont="1" applyBorder="1" applyAlignment="1">
      <alignment horizontal="left" wrapText="1"/>
    </xf>
    <xf numFmtId="0" fontId="3" fillId="0" borderId="0" xfId="3" applyFont="1" applyBorder="1" applyAlignment="1">
      <alignment horizontal="left" wrapText="1"/>
    </xf>
    <xf numFmtId="0" fontId="3" fillId="0" borderId="30" xfId="3" applyFont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22" xfId="3" applyFont="1" applyBorder="1" applyAlignment="1">
      <alignment horizontal="center"/>
    </xf>
    <xf numFmtId="0" fontId="25" fillId="0" borderId="31" xfId="3" applyFont="1" applyBorder="1" applyAlignment="1">
      <alignment horizontal="center"/>
    </xf>
    <xf numFmtId="0" fontId="25" fillId="0" borderId="16" xfId="3" applyFont="1" applyBorder="1" applyAlignment="1">
      <alignment horizontal="center"/>
    </xf>
    <xf numFmtId="0" fontId="25" fillId="0" borderId="18" xfId="3" applyFont="1" applyBorder="1" applyAlignment="1">
      <alignment horizontal="center"/>
    </xf>
    <xf numFmtId="0" fontId="3" fillId="0" borderId="0" xfId="3" applyAlignment="1">
      <alignment horizontal="center" vertical="center" wrapText="1"/>
    </xf>
    <xf numFmtId="0" fontId="5" fillId="0" borderId="0" xfId="3" applyFont="1" applyFill="1" applyAlignment="1">
      <alignment horizontal="center" vertical="justify"/>
    </xf>
    <xf numFmtId="0" fontId="3" fillId="0" borderId="8" xfId="3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 wrapText="1"/>
    </xf>
    <xf numFmtId="0" fontId="35" fillId="0" borderId="0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5" fillId="0" borderId="0" xfId="5" applyFont="1" applyFill="1" applyBorder="1" applyAlignment="1">
      <alignment horizontal="center"/>
    </xf>
    <xf numFmtId="0" fontId="7" fillId="0" borderId="0" xfId="5" applyFont="1" applyFill="1" applyBorder="1" applyAlignment="1">
      <alignment horizontal="center"/>
    </xf>
    <xf numFmtId="0" fontId="5" fillId="0" borderId="0" xfId="5" applyFont="1" applyFill="1" applyAlignment="1">
      <alignment horizontal="center"/>
    </xf>
    <xf numFmtId="0" fontId="7" fillId="0" borderId="0" xfId="5" applyFont="1" applyFill="1" applyAlignment="1">
      <alignment horizontal="center"/>
    </xf>
    <xf numFmtId="0" fontId="36" fillId="0" borderId="13" xfId="8" applyFont="1" applyFill="1" applyBorder="1" applyAlignment="1">
      <alignment horizontal="center" vertical="center" wrapText="1"/>
    </xf>
    <xf numFmtId="0" fontId="39" fillId="0" borderId="26" xfId="7" applyBorder="1" applyAlignment="1">
      <alignment horizontal="center" vertical="center" wrapText="1"/>
    </xf>
    <xf numFmtId="0" fontId="39" fillId="0" borderId="23" xfId="7" applyBorder="1" applyAlignment="1">
      <alignment horizontal="center" vertical="center" wrapText="1"/>
    </xf>
    <xf numFmtId="0" fontId="36" fillId="0" borderId="15" xfId="8" applyFont="1" applyFill="1" applyBorder="1" applyAlignment="1">
      <alignment horizontal="center" vertical="center" wrapText="1"/>
    </xf>
    <xf numFmtId="0" fontId="39" fillId="0" borderId="1" xfId="7" applyBorder="1" applyAlignment="1">
      <alignment horizontal="center" vertical="center" wrapText="1"/>
    </xf>
    <xf numFmtId="0" fontId="39" fillId="0" borderId="24" xfId="7" applyBorder="1" applyAlignment="1">
      <alignment horizontal="center" vertical="center" wrapText="1"/>
    </xf>
    <xf numFmtId="0" fontId="41" fillId="3" borderId="3" xfId="8" applyFont="1" applyFill="1" applyBorder="1" applyAlignment="1">
      <alignment horizontal="center" vertical="center" wrapText="1"/>
    </xf>
    <xf numFmtId="0" fontId="41" fillId="3" borderId="4" xfId="8" applyFont="1" applyFill="1" applyBorder="1" applyAlignment="1">
      <alignment horizontal="center" vertical="center" wrapText="1"/>
    </xf>
    <xf numFmtId="0" fontId="41" fillId="3" borderId="7" xfId="8" applyFont="1" applyFill="1" applyBorder="1" applyAlignment="1">
      <alignment horizontal="center" vertical="center" wrapText="1"/>
    </xf>
    <xf numFmtId="0" fontId="36" fillId="0" borderId="0" xfId="7" applyFont="1" applyFill="1" applyAlignment="1">
      <alignment horizontal="center" vertical="center" wrapText="1"/>
    </xf>
    <xf numFmtId="0" fontId="36" fillId="0" borderId="12" xfId="8" applyFont="1" applyFill="1" applyBorder="1" applyAlignment="1">
      <alignment horizontal="center" vertical="center" wrapText="1"/>
    </xf>
    <xf numFmtId="0" fontId="39" fillId="0" borderId="10" xfId="7" applyBorder="1" applyAlignment="1">
      <alignment horizontal="center" vertical="center" wrapText="1"/>
    </xf>
    <xf numFmtId="0" fontId="5" fillId="12" borderId="0" xfId="19" applyFont="1" applyFill="1" applyAlignment="1">
      <alignment horizontal="center"/>
    </xf>
    <xf numFmtId="184" fontId="5" fillId="12" borderId="0" xfId="19" applyNumberFormat="1" applyFont="1" applyFill="1" applyAlignment="1">
      <alignment horizontal="center"/>
    </xf>
    <xf numFmtId="0" fontId="7" fillId="12" borderId="0" xfId="19" applyFont="1" applyFill="1" applyAlignment="1">
      <alignment horizontal="center"/>
    </xf>
    <xf numFmtId="0" fontId="10" fillId="12" borderId="3" xfId="19" applyFont="1" applyFill="1" applyBorder="1" applyAlignment="1">
      <alignment horizontal="center" vertical="center" wrapText="1"/>
    </xf>
    <xf numFmtId="0" fontId="10" fillId="12" borderId="7" xfId="19" applyFont="1" applyFill="1" applyBorder="1" applyAlignment="1">
      <alignment horizontal="center" vertical="center" wrapText="1"/>
    </xf>
    <xf numFmtId="0" fontId="32" fillId="0" borderId="43" xfId="0" applyFont="1" applyBorder="1" applyAlignment="1">
      <alignment vertical="center" wrapText="1"/>
    </xf>
    <xf numFmtId="0" fontId="32" fillId="0" borderId="44" xfId="0" applyFont="1" applyBorder="1" applyAlignment="1">
      <alignment vertical="center" wrapText="1"/>
    </xf>
    <xf numFmtId="0" fontId="32" fillId="0" borderId="30" xfId="0" applyFont="1" applyBorder="1" applyAlignment="1">
      <alignment vertical="center" wrapText="1"/>
    </xf>
    <xf numFmtId="0" fontId="32" fillId="0" borderId="36" xfId="0" applyFont="1" applyBorder="1" applyAlignment="1">
      <alignment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3" fontId="44" fillId="0" borderId="30" xfId="0" applyNumberFormat="1" applyFont="1" applyBorder="1" applyAlignment="1">
      <alignment horizontal="right" vertical="center"/>
    </xf>
    <xf numFmtId="3" fontId="44" fillId="0" borderId="22" xfId="0" applyNumberFormat="1" applyFont="1" applyBorder="1" applyAlignment="1">
      <alignment horizontal="right" vertical="center"/>
    </xf>
    <xf numFmtId="0" fontId="44" fillId="0" borderId="30" xfId="0" applyFont="1" applyBorder="1" applyAlignment="1">
      <alignment horizontal="right" vertical="center"/>
    </xf>
    <xf numFmtId="0" fontId="44" fillId="0" borderId="22" xfId="0" applyFont="1" applyBorder="1" applyAlignment="1">
      <alignment horizontal="right" vertical="center"/>
    </xf>
    <xf numFmtId="0" fontId="51" fillId="0" borderId="31" xfId="0" applyFont="1" applyBorder="1" applyAlignment="1">
      <alignment vertical="center"/>
    </xf>
    <xf numFmtId="0" fontId="51" fillId="0" borderId="18" xfId="0" applyFont="1" applyBorder="1" applyAlignment="1">
      <alignment vertical="center"/>
    </xf>
    <xf numFmtId="3" fontId="49" fillId="0" borderId="47" xfId="0" applyNumberFormat="1" applyFont="1" applyBorder="1" applyAlignment="1">
      <alignment horizontal="right" vertical="center"/>
    </xf>
    <xf numFmtId="3" fontId="49" fillId="0" borderId="22" xfId="0" applyNumberFormat="1" applyFont="1" applyBorder="1" applyAlignment="1">
      <alignment horizontal="right" vertical="center"/>
    </xf>
    <xf numFmtId="3" fontId="49" fillId="0" borderId="30" xfId="0" applyNumberFormat="1" applyFont="1" applyBorder="1" applyAlignment="1">
      <alignment horizontal="right" vertical="center"/>
    </xf>
    <xf numFmtId="0" fontId="44" fillId="0" borderId="30" xfId="0" applyFont="1" applyBorder="1" applyAlignment="1">
      <alignment vertical="center"/>
    </xf>
    <xf numFmtId="0" fontId="44" fillId="0" borderId="22" xfId="0" applyFont="1" applyBorder="1" applyAlignment="1">
      <alignment vertical="center"/>
    </xf>
    <xf numFmtId="3" fontId="49" fillId="0" borderId="46" xfId="0" applyNumberFormat="1" applyFont="1" applyBorder="1" applyAlignment="1">
      <alignment horizontal="right" vertical="center"/>
    </xf>
    <xf numFmtId="3" fontId="49" fillId="0" borderId="29" xfId="0" applyNumberFormat="1" applyFont="1" applyBorder="1" applyAlignment="1">
      <alignment horizontal="right" vertical="center"/>
    </xf>
    <xf numFmtId="3" fontId="49" fillId="0" borderId="27" xfId="0" applyNumberFormat="1" applyFont="1" applyBorder="1" applyAlignment="1">
      <alignment horizontal="right" vertical="center"/>
    </xf>
    <xf numFmtId="0" fontId="50" fillId="0" borderId="30" xfId="0" applyFont="1" applyBorder="1" applyAlignment="1">
      <alignment horizontal="right" vertical="center"/>
    </xf>
    <xf numFmtId="0" fontId="50" fillId="0" borderId="22" xfId="0" applyFont="1" applyBorder="1" applyAlignment="1">
      <alignment horizontal="right" vertical="center"/>
    </xf>
    <xf numFmtId="0" fontId="33" fillId="0" borderId="29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/>
    </xf>
    <xf numFmtId="0" fontId="30" fillId="0" borderId="16" xfId="0" applyFont="1" applyBorder="1"/>
    <xf numFmtId="0" fontId="48" fillId="0" borderId="16" xfId="0" applyFont="1" applyBorder="1" applyAlignment="1">
      <alignment vertical="center"/>
    </xf>
    <xf numFmtId="0" fontId="48" fillId="0" borderId="18" xfId="0" applyFont="1" applyBorder="1" applyAlignment="1">
      <alignment vertical="center"/>
    </xf>
    <xf numFmtId="0" fontId="44" fillId="0" borderId="0" xfId="0" applyFont="1" applyAlignment="1">
      <alignment vertical="center" wrapText="1"/>
    </xf>
    <xf numFmtId="0" fontId="44" fillId="0" borderId="36" xfId="0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44" fillId="0" borderId="36" xfId="0" applyFont="1" applyBorder="1" applyAlignment="1">
      <alignment vertical="center"/>
    </xf>
    <xf numFmtId="0" fontId="44" fillId="0" borderId="48" xfId="0" applyFont="1" applyBorder="1" applyAlignment="1">
      <alignment vertical="center" wrapText="1"/>
    </xf>
    <xf numFmtId="0" fontId="44" fillId="0" borderId="44" xfId="0" applyFont="1" applyBorder="1" applyAlignment="1">
      <alignment vertical="center" wrapText="1"/>
    </xf>
    <xf numFmtId="0" fontId="50" fillId="0" borderId="30" xfId="0" applyFont="1" applyBorder="1" applyAlignment="1">
      <alignment vertical="center" wrapText="1"/>
    </xf>
    <xf numFmtId="0" fontId="50" fillId="0" borderId="0" xfId="0" applyFont="1" applyBorder="1" applyAlignment="1">
      <alignment vertical="center" wrapText="1"/>
    </xf>
    <xf numFmtId="0" fontId="50" fillId="0" borderId="36" xfId="0" applyFont="1" applyBorder="1" applyAlignment="1">
      <alignment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 wrapText="1"/>
    </xf>
    <xf numFmtId="0" fontId="49" fillId="0" borderId="30" xfId="0" applyFont="1" applyBorder="1" applyAlignment="1">
      <alignment vertical="center" wrapText="1"/>
    </xf>
    <xf numFmtId="0" fontId="49" fillId="0" borderId="0" xfId="0" applyFont="1" applyBorder="1" applyAlignment="1">
      <alignment vertical="center" wrapText="1"/>
    </xf>
    <xf numFmtId="0" fontId="49" fillId="0" borderId="36" xfId="0" applyFont="1" applyBorder="1" applyAlignment="1">
      <alignment vertical="center" wrapText="1"/>
    </xf>
    <xf numFmtId="0" fontId="49" fillId="0" borderId="48" xfId="0" applyFont="1" applyBorder="1" applyAlignment="1">
      <alignment vertical="center"/>
    </xf>
    <xf numFmtId="0" fontId="49" fillId="0" borderId="44" xfId="0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0" fontId="52" fillId="0" borderId="35" xfId="0" applyFont="1" applyBorder="1" applyAlignment="1">
      <alignment vertical="center"/>
    </xf>
    <xf numFmtId="0" fontId="49" fillId="0" borderId="43" xfId="0" applyFont="1" applyBorder="1" applyAlignment="1">
      <alignment vertical="center" wrapText="1"/>
    </xf>
    <xf numFmtId="0" fontId="49" fillId="0" borderId="48" xfId="0" applyFont="1" applyBorder="1" applyAlignment="1">
      <alignment vertical="center" wrapText="1"/>
    </xf>
    <xf numFmtId="0" fontId="49" fillId="0" borderId="44" xfId="0" applyFont="1" applyBorder="1" applyAlignment="1">
      <alignment vertical="center" wrapText="1"/>
    </xf>
    <xf numFmtId="0" fontId="53" fillId="0" borderId="0" xfId="7" applyFont="1" applyAlignment="1">
      <alignment horizontal="center" vertical="center"/>
    </xf>
    <xf numFmtId="0" fontId="53" fillId="0" borderId="11" xfId="7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0" fillId="0" borderId="17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justify" vertical="center" wrapText="1"/>
    </xf>
    <xf numFmtId="0" fontId="43" fillId="4" borderId="0" xfId="9" applyFont="1" applyFill="1" applyBorder="1" applyAlignment="1">
      <alignment horizontal="center" vertical="center" wrapText="1"/>
    </xf>
    <xf numFmtId="0" fontId="63" fillId="4" borderId="26" xfId="9" applyFont="1" applyFill="1" applyBorder="1" applyAlignment="1">
      <alignment horizontal="left"/>
    </xf>
    <xf numFmtId="0" fontId="43" fillId="0" borderId="0" xfId="9" applyFont="1" applyFill="1" applyBorder="1" applyAlignment="1">
      <alignment horizontal="left" wrapText="1"/>
    </xf>
    <xf numFmtId="1" fontId="3" fillId="4" borderId="0" xfId="16" applyNumberFormat="1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0" fillId="0" borderId="0" xfId="15" applyFont="1" applyAlignment="1">
      <alignment horizontal="center" vertical="center"/>
    </xf>
    <xf numFmtId="0" fontId="161" fillId="0" borderId="0" xfId="15" applyFont="1" applyAlignment="1">
      <alignment horizontal="center" vertical="center"/>
    </xf>
    <xf numFmtId="0" fontId="110" fillId="0" borderId="4" xfId="15" applyFont="1" applyBorder="1" applyAlignment="1">
      <alignment horizontal="left" wrapText="1"/>
    </xf>
    <xf numFmtId="1" fontId="3" fillId="0" borderId="0" xfId="16" applyNumberFormat="1" applyFont="1" applyAlignment="1">
      <alignment horizontal="left" wrapText="1"/>
    </xf>
    <xf numFmtId="0" fontId="43" fillId="0" borderId="0" xfId="15" applyFont="1" applyAlignment="1">
      <alignment horizontal="left" vertical="top" wrapText="1"/>
    </xf>
    <xf numFmtId="15" fontId="26" fillId="0" borderId="0" xfId="5" applyNumberFormat="1" applyFont="1" applyAlignment="1">
      <alignment horizontal="center" vertical="center"/>
    </xf>
    <xf numFmtId="0" fontId="167" fillId="0" borderId="0" xfId="5" applyFont="1" applyAlignment="1">
      <alignment horizontal="center" vertical="center" wrapText="1"/>
    </xf>
    <xf numFmtId="0" fontId="24" fillId="0" borderId="0" xfId="5" applyFont="1" applyAlignment="1">
      <alignment horizontal="center" vertical="center" wrapText="1"/>
    </xf>
    <xf numFmtId="0" fontId="5" fillId="0" borderId="69" xfId="5" applyFont="1" applyBorder="1" applyAlignment="1">
      <alignment horizontal="center" vertical="center" wrapText="1"/>
    </xf>
    <xf numFmtId="0" fontId="5" fillId="0" borderId="14" xfId="5" applyFont="1" applyBorder="1" applyAlignment="1">
      <alignment horizontal="center" vertical="center" wrapText="1"/>
    </xf>
    <xf numFmtId="0" fontId="5" fillId="0" borderId="75" xfId="5" applyFont="1" applyBorder="1" applyAlignment="1">
      <alignment horizontal="center" vertical="center" wrapText="1"/>
    </xf>
    <xf numFmtId="0" fontId="5" fillId="0" borderId="28" xfId="5" applyFont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5" fillId="0" borderId="76" xfId="5" applyFont="1" applyBorder="1" applyAlignment="1">
      <alignment horizontal="center" vertical="center" wrapText="1"/>
    </xf>
    <xf numFmtId="0" fontId="26" fillId="0" borderId="83" xfId="5" applyFont="1" applyBorder="1" applyAlignment="1">
      <alignment horizontal="center" vertical="center" wrapText="1"/>
    </xf>
    <xf numFmtId="0" fontId="26" fillId="0" borderId="86" xfId="5" applyFont="1" applyBorder="1" applyAlignment="1">
      <alignment horizontal="center" vertical="center" wrapText="1"/>
    </xf>
    <xf numFmtId="0" fontId="26" fillId="0" borderId="88" xfId="5" applyFont="1" applyBorder="1" applyAlignment="1">
      <alignment horizontal="center" vertical="center" wrapText="1"/>
    </xf>
    <xf numFmtId="0" fontId="161" fillId="0" borderId="84" xfId="5" applyFont="1" applyBorder="1" applyAlignment="1">
      <alignment horizontal="center" vertical="center" wrapText="1"/>
    </xf>
    <xf numFmtId="0" fontId="161" fillId="0" borderId="0" xfId="5" applyFont="1" applyAlignment="1">
      <alignment horizontal="center" vertical="center" wrapText="1"/>
    </xf>
    <xf numFmtId="0" fontId="161" fillId="0" borderId="89" xfId="5" applyFont="1" applyBorder="1" applyAlignment="1">
      <alignment horizontal="center" vertical="center" wrapText="1"/>
    </xf>
    <xf numFmtId="0" fontId="26" fillId="0" borderId="92" xfId="5" applyFont="1" applyBorder="1" applyAlignment="1">
      <alignment horizontal="center" vertical="center" wrapText="1"/>
    </xf>
    <xf numFmtId="0" fontId="161" fillId="0" borderId="1" xfId="5" applyFont="1" applyBorder="1" applyAlignment="1">
      <alignment horizontal="center" vertical="center" wrapText="1"/>
    </xf>
    <xf numFmtId="0" fontId="161" fillId="0" borderId="81" xfId="5" applyFont="1" applyBorder="1" applyAlignment="1">
      <alignment horizontal="center" vertical="center" wrapText="1"/>
    </xf>
    <xf numFmtId="0" fontId="26" fillId="0" borderId="14" xfId="5" applyFont="1" applyBorder="1" applyAlignment="1">
      <alignment horizontal="center" vertical="center" wrapText="1"/>
    </xf>
    <xf numFmtId="0" fontId="26" fillId="0" borderId="78" xfId="5" applyFont="1" applyBorder="1" applyAlignment="1">
      <alignment horizontal="center" vertical="center" wrapText="1"/>
    </xf>
    <xf numFmtId="0" fontId="26" fillId="0" borderId="0" xfId="5" applyFont="1" applyAlignment="1">
      <alignment horizontal="center" vertical="center" wrapText="1"/>
    </xf>
    <xf numFmtId="165" fontId="26" fillId="0" borderId="0" xfId="1" applyNumberFormat="1" applyFont="1" applyFill="1" applyBorder="1" applyAlignment="1">
      <alignment horizontal="right" vertical="center"/>
    </xf>
    <xf numFmtId="182" fontId="3" fillId="0" borderId="0" xfId="5" applyNumberForma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vertical="top" wrapText="1"/>
    </xf>
    <xf numFmtId="0" fontId="110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0" fontId="5" fillId="0" borderId="103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 wrapText="1"/>
    </xf>
    <xf numFmtId="0" fontId="5" fillId="0" borderId="98" xfId="0" applyFont="1" applyBorder="1" applyAlignment="1">
      <alignment horizontal="center" vertical="center" wrapText="1"/>
    </xf>
    <xf numFmtId="0" fontId="5" fillId="0" borderId="99" xfId="0" applyFont="1" applyBorder="1" applyAlignment="1">
      <alignment horizontal="center" vertical="center" wrapText="1"/>
    </xf>
    <xf numFmtId="0" fontId="5" fillId="0" borderId="100" xfId="0" applyFont="1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top" wrapText="1"/>
    </xf>
    <xf numFmtId="0" fontId="5" fillId="0" borderId="99" xfId="0" applyFont="1" applyBorder="1" applyAlignment="1">
      <alignment horizontal="center" vertical="top" wrapText="1"/>
    </xf>
    <xf numFmtId="0" fontId="29" fillId="0" borderId="106" xfId="0" applyFont="1" applyBorder="1" applyAlignment="1">
      <alignment horizontal="justify" vertical="center" wrapText="1" readingOrder="1"/>
    </xf>
    <xf numFmtId="0" fontId="110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0" fontId="5" fillId="0" borderId="109" xfId="0" applyFont="1" applyBorder="1" applyAlignment="1">
      <alignment horizontal="center" vertical="center" wrapText="1"/>
    </xf>
    <xf numFmtId="0" fontId="5" fillId="0" borderId="101" xfId="0" applyFont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4" fontId="5" fillId="0" borderId="0" xfId="5" applyNumberFormat="1" applyFont="1" applyAlignment="1">
      <alignment horizontal="center"/>
    </xf>
    <xf numFmtId="4" fontId="5" fillId="0" borderId="0" xfId="5" applyNumberFormat="1" applyFont="1" applyAlignment="1">
      <alignment horizontal="center" vertical="center"/>
    </xf>
    <xf numFmtId="4" fontId="5" fillId="0" borderId="120" xfId="5" applyNumberFormat="1" applyFont="1" applyBorder="1" applyAlignment="1">
      <alignment horizontal="center" vertical="center" wrapText="1"/>
    </xf>
    <xf numFmtId="4" fontId="5" fillId="0" borderId="122" xfId="5" applyNumberFormat="1" applyFont="1" applyBorder="1" applyAlignment="1">
      <alignment horizontal="center" vertical="center" wrapText="1"/>
    </xf>
    <xf numFmtId="4" fontId="5" fillId="0" borderId="95" xfId="5" applyNumberFormat="1" applyFont="1" applyBorder="1" applyAlignment="1">
      <alignment horizontal="center" vertical="center" wrapText="1"/>
    </xf>
    <xf numFmtId="4" fontId="5" fillId="0" borderId="0" xfId="5" applyNumberFormat="1" applyFont="1" applyAlignment="1">
      <alignment horizontal="center" vertical="center" wrapText="1"/>
    </xf>
    <xf numFmtId="4" fontId="7" fillId="0" borderId="95" xfId="5" applyNumberFormat="1" applyFont="1" applyBorder="1" applyAlignment="1">
      <alignment horizontal="center" vertical="center" wrapText="1"/>
    </xf>
    <xf numFmtId="4" fontId="7" fillId="0" borderId="0" xfId="5" applyNumberFormat="1" applyFont="1" applyAlignment="1">
      <alignment horizontal="center" vertical="center" wrapText="1"/>
    </xf>
    <xf numFmtId="4" fontId="5" fillId="0" borderId="121" xfId="5" applyNumberFormat="1" applyFont="1" applyBorder="1" applyAlignment="1">
      <alignment horizontal="center" vertical="center" wrapText="1"/>
    </xf>
    <xf numFmtId="4" fontId="5" fillId="0" borderId="123" xfId="5" applyNumberFormat="1" applyFont="1" applyBorder="1" applyAlignment="1">
      <alignment horizontal="center" vertical="center" wrapText="1"/>
    </xf>
    <xf numFmtId="4" fontId="5" fillId="0" borderId="125" xfId="5" applyNumberFormat="1" applyFont="1" applyBorder="1" applyAlignment="1">
      <alignment horizontal="center" vertical="center" wrapText="1"/>
    </xf>
    <xf numFmtId="0" fontId="110" fillId="0" borderId="27" xfId="0" applyFont="1" applyBorder="1" applyAlignment="1">
      <alignment horizontal="center"/>
    </xf>
    <xf numFmtId="0" fontId="110" fillId="0" borderId="28" xfId="0" applyFont="1" applyBorder="1" applyAlignment="1">
      <alignment horizontal="center"/>
    </xf>
    <xf numFmtId="0" fontId="110" fillId="0" borderId="29" xfId="0" applyFont="1" applyBorder="1" applyAlignment="1">
      <alignment horizontal="center"/>
    </xf>
    <xf numFmtId="0" fontId="25" fillId="0" borderId="30" xfId="10" applyFont="1" applyBorder="1" applyAlignment="1">
      <alignment horizontal="center"/>
    </xf>
    <xf numFmtId="0" fontId="25" fillId="0" borderId="0" xfId="10" applyFont="1" applyAlignment="1">
      <alignment horizontal="center"/>
    </xf>
    <xf numFmtId="0" fontId="25" fillId="0" borderId="22" xfId="10" applyFont="1" applyBorder="1" applyAlignment="1">
      <alignment horizontal="center"/>
    </xf>
    <xf numFmtId="1" fontId="5" fillId="0" borderId="1" xfId="16" applyNumberFormat="1" applyFont="1" applyBorder="1" applyAlignment="1">
      <alignment horizontal="center"/>
    </xf>
    <xf numFmtId="1" fontId="5" fillId="0" borderId="66" xfId="16" applyNumberFormat="1" applyFont="1" applyBorder="1" applyAlignment="1">
      <alignment horizontal="center"/>
    </xf>
    <xf numFmtId="0" fontId="5" fillId="0" borderId="67" xfId="5" applyFont="1" applyBorder="1" applyAlignment="1">
      <alignment horizontal="center" vertical="center" wrapText="1"/>
    </xf>
    <xf numFmtId="0" fontId="5" fillId="0" borderId="10" xfId="5" applyFont="1" applyBorder="1" applyAlignment="1">
      <alignment horizontal="center" vertical="center" wrapText="1"/>
    </xf>
    <xf numFmtId="0" fontId="5" fillId="0" borderId="127" xfId="5" applyFont="1" applyBorder="1" applyAlignment="1">
      <alignment horizontal="center" vertical="center" wrapText="1"/>
    </xf>
    <xf numFmtId="0" fontId="5" fillId="0" borderId="129" xfId="5" applyFont="1" applyBorder="1" applyAlignment="1">
      <alignment horizontal="center" vertical="center" wrapText="1"/>
    </xf>
    <xf numFmtId="181" fontId="5" fillId="0" borderId="126" xfId="5" applyNumberFormat="1" applyFont="1" applyBorder="1" applyAlignment="1">
      <alignment horizontal="center" vertical="center" wrapText="1"/>
    </xf>
    <xf numFmtId="181" fontId="5" fillId="0" borderId="128" xfId="5" applyNumberFormat="1" applyFont="1" applyBorder="1" applyAlignment="1">
      <alignment horizontal="center" vertical="center" wrapText="1"/>
    </xf>
    <xf numFmtId="181" fontId="5" fillId="0" borderId="67" xfId="5" applyNumberFormat="1" applyFont="1" applyBorder="1" applyAlignment="1">
      <alignment horizontal="center" vertical="center" wrapText="1"/>
    </xf>
    <xf numFmtId="181" fontId="5" fillId="0" borderId="10" xfId="5" applyNumberFormat="1" applyFont="1" applyBorder="1" applyAlignment="1">
      <alignment horizontal="center" vertical="center" wrapText="1"/>
    </xf>
    <xf numFmtId="0" fontId="122" fillId="0" borderId="0" xfId="17" applyFont="1" applyAlignment="1">
      <alignment horizontal="center" vertical="center" wrapText="1"/>
    </xf>
    <xf numFmtId="0" fontId="3" fillId="0" borderId="76" xfId="17" applyFont="1" applyBorder="1" applyAlignment="1">
      <alignment horizontal="center" vertical="center"/>
    </xf>
    <xf numFmtId="0" fontId="5" fillId="0" borderId="28" xfId="17" applyFont="1" applyBorder="1" applyAlignment="1">
      <alignment horizontal="center" vertical="center"/>
    </xf>
    <xf numFmtId="0" fontId="5" fillId="0" borderId="76" xfId="17" applyFont="1" applyBorder="1" applyAlignment="1">
      <alignment horizontal="center" vertical="center"/>
    </xf>
    <xf numFmtId="0" fontId="28" fillId="0" borderId="133" xfId="17" applyFont="1" applyBorder="1" applyAlignment="1">
      <alignment horizontal="center"/>
    </xf>
    <xf numFmtId="0" fontId="5" fillId="0" borderId="28" xfId="17" applyFont="1" applyBorder="1" applyAlignment="1">
      <alignment horizontal="center" vertical="center" wrapText="1"/>
    </xf>
    <xf numFmtId="0" fontId="5" fillId="0" borderId="76" xfId="17" applyFont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1" fontId="7" fillId="0" borderId="0" xfId="16" applyNumberFormat="1" applyFont="1" applyAlignment="1">
      <alignment horizontal="left" wrapText="1"/>
    </xf>
    <xf numFmtId="4" fontId="25" fillId="0" borderId="0" xfId="5" applyNumberFormat="1" applyFont="1" applyAlignment="1">
      <alignment horizontal="center"/>
    </xf>
    <xf numFmtId="4" fontId="10" fillId="0" borderId="0" xfId="5" applyNumberFormat="1" applyFont="1" applyAlignment="1">
      <alignment horizontal="center" vertical="center" wrapText="1"/>
    </xf>
    <xf numFmtId="4" fontId="10" fillId="0" borderId="1" xfId="5" applyNumberFormat="1" applyFont="1" applyBorder="1" applyAlignment="1">
      <alignment horizontal="center" vertical="center" wrapText="1"/>
    </xf>
    <xf numFmtId="0" fontId="69" fillId="5" borderId="54" xfId="0" applyFont="1" applyFill="1" applyBorder="1" applyAlignment="1">
      <alignment horizontal="center" vertical="center"/>
    </xf>
    <xf numFmtId="0" fontId="69" fillId="5" borderId="51" xfId="0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horizontal="center" vertical="center"/>
    </xf>
    <xf numFmtId="0" fontId="69" fillId="5" borderId="42" xfId="0" applyFont="1" applyFill="1" applyBorder="1" applyAlignment="1">
      <alignment horizontal="center" vertical="center"/>
    </xf>
    <xf numFmtId="0" fontId="69" fillId="5" borderId="53" xfId="0" applyFont="1" applyFill="1" applyBorder="1" applyAlignment="1">
      <alignment horizontal="center" vertical="center"/>
    </xf>
    <xf numFmtId="9" fontId="69" fillId="5" borderId="53" xfId="0" applyNumberFormat="1" applyFont="1" applyFill="1" applyBorder="1" applyAlignment="1">
      <alignment horizontal="center" vertical="center"/>
    </xf>
    <xf numFmtId="9" fontId="69" fillId="5" borderId="51" xfId="0" applyNumberFormat="1" applyFont="1" applyFill="1" applyBorder="1" applyAlignment="1">
      <alignment horizontal="center" vertical="center"/>
    </xf>
    <xf numFmtId="9" fontId="69" fillId="5" borderId="54" xfId="0" applyNumberFormat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horizontal="center" vertical="center" wrapText="1"/>
    </xf>
    <xf numFmtId="0" fontId="69" fillId="5" borderId="42" xfId="0" applyFont="1" applyFill="1" applyBorder="1" applyAlignment="1">
      <alignment horizontal="center" vertical="center" wrapText="1"/>
    </xf>
    <xf numFmtId="0" fontId="69" fillId="5" borderId="53" xfId="0" applyFont="1" applyFill="1" applyBorder="1" applyAlignment="1">
      <alignment horizontal="center" vertical="center" wrapText="1"/>
    </xf>
    <xf numFmtId="0" fontId="69" fillId="5" borderId="51" xfId="0" applyFont="1" applyFill="1" applyBorder="1" applyAlignment="1">
      <alignment horizontal="center" vertical="center" wrapText="1"/>
    </xf>
    <xf numFmtId="0" fontId="69" fillId="5" borderId="29" xfId="0" applyFont="1" applyFill="1" applyBorder="1" applyAlignment="1">
      <alignment horizontal="center" vertical="center" wrapText="1"/>
    </xf>
    <xf numFmtId="0" fontId="69" fillId="5" borderId="40" xfId="0" applyFont="1" applyFill="1" applyBorder="1" applyAlignment="1">
      <alignment horizontal="center" vertical="center" wrapText="1"/>
    </xf>
    <xf numFmtId="0" fontId="71" fillId="5" borderId="17" xfId="0" applyFont="1" applyFill="1" applyBorder="1" applyAlignment="1">
      <alignment horizontal="center" vertical="center" wrapText="1"/>
    </xf>
    <xf numFmtId="0" fontId="71" fillId="5" borderId="19" xfId="0" applyFont="1" applyFill="1" applyBorder="1" applyAlignment="1">
      <alignment horizontal="center" vertical="center" wrapText="1"/>
    </xf>
    <xf numFmtId="0" fontId="71" fillId="5" borderId="53" xfId="0" applyFont="1" applyFill="1" applyBorder="1" applyAlignment="1">
      <alignment horizontal="center" vertical="center" wrapText="1"/>
    </xf>
    <xf numFmtId="0" fontId="71" fillId="5" borderId="49" xfId="0" applyFont="1" applyFill="1" applyBorder="1" applyAlignment="1">
      <alignment horizontal="center" vertical="center" wrapText="1"/>
    </xf>
    <xf numFmtId="0" fontId="71" fillId="5" borderId="52" xfId="0" applyFont="1" applyFill="1" applyBorder="1" applyAlignment="1">
      <alignment horizontal="center" vertical="center" wrapText="1"/>
    </xf>
    <xf numFmtId="0" fontId="70" fillId="0" borderId="17" xfId="0" applyFont="1" applyBorder="1" applyAlignment="1">
      <alignment horizontal="justify" vertical="center" wrapText="1"/>
    </xf>
    <xf numFmtId="0" fontId="70" fillId="0" borderId="21" xfId="0" applyFont="1" applyBorder="1" applyAlignment="1">
      <alignment horizontal="justify" vertical="center" wrapText="1"/>
    </xf>
    <xf numFmtId="0" fontId="70" fillId="0" borderId="19" xfId="0" applyFont="1" applyBorder="1" applyAlignment="1">
      <alignment horizontal="justify" vertical="center" wrapText="1"/>
    </xf>
    <xf numFmtId="0" fontId="70" fillId="0" borderId="17" xfId="0" applyFont="1" applyBorder="1" applyAlignment="1">
      <alignment horizontal="center" vertical="center" wrapText="1"/>
    </xf>
    <xf numFmtId="0" fontId="70" fillId="0" borderId="21" xfId="0" applyFont="1" applyBorder="1" applyAlignment="1">
      <alignment horizontal="center" vertical="center" wrapText="1"/>
    </xf>
    <xf numFmtId="0" fontId="70" fillId="0" borderId="42" xfId="0" applyFont="1" applyBorder="1" applyAlignment="1">
      <alignment horizontal="center" vertical="center" wrapText="1"/>
    </xf>
    <xf numFmtId="6" fontId="70" fillId="0" borderId="17" xfId="0" applyNumberFormat="1" applyFont="1" applyBorder="1" applyAlignment="1">
      <alignment horizontal="right" vertical="center" wrapText="1"/>
    </xf>
    <xf numFmtId="6" fontId="70" fillId="0" borderId="21" xfId="0" applyNumberFormat="1" applyFont="1" applyBorder="1" applyAlignment="1">
      <alignment horizontal="right" vertical="center" wrapText="1"/>
    </xf>
    <xf numFmtId="6" fontId="70" fillId="0" borderId="42" xfId="0" applyNumberFormat="1" applyFont="1" applyBorder="1" applyAlignment="1">
      <alignment horizontal="right" vertical="center" wrapText="1"/>
    </xf>
    <xf numFmtId="0" fontId="70" fillId="0" borderId="55" xfId="0" applyFont="1" applyBorder="1" applyAlignment="1">
      <alignment horizontal="center" vertical="center" wrapText="1"/>
    </xf>
    <xf numFmtId="6" fontId="70" fillId="0" borderId="55" xfId="0" applyNumberFormat="1" applyFont="1" applyBorder="1" applyAlignment="1">
      <alignment horizontal="right" vertical="center" wrapText="1"/>
    </xf>
    <xf numFmtId="0" fontId="70" fillId="5" borderId="53" xfId="0" applyFont="1" applyFill="1" applyBorder="1" applyAlignment="1">
      <alignment horizontal="center" vertical="center"/>
    </xf>
    <xf numFmtId="0" fontId="70" fillId="5" borderId="52" xfId="0" applyFont="1" applyFill="1" applyBorder="1" applyAlignment="1">
      <alignment horizontal="center" vertical="center"/>
    </xf>
    <xf numFmtId="0" fontId="70" fillId="5" borderId="49" xfId="0" applyFont="1" applyFill="1" applyBorder="1" applyAlignment="1">
      <alignment horizontal="center" vertical="center"/>
    </xf>
    <xf numFmtId="0" fontId="69" fillId="5" borderId="19" xfId="0" applyFont="1" applyFill="1" applyBorder="1" applyAlignment="1">
      <alignment horizontal="center" vertical="center" wrapText="1"/>
    </xf>
    <xf numFmtId="0" fontId="69" fillId="5" borderId="49" xfId="0" applyFont="1" applyFill="1" applyBorder="1" applyAlignment="1">
      <alignment horizontal="center" vertical="center" wrapText="1"/>
    </xf>
    <xf numFmtId="0" fontId="69" fillId="5" borderId="54" xfId="0" applyFont="1" applyFill="1" applyBorder="1" applyAlignment="1">
      <alignment horizontal="center" vertical="center" wrapText="1"/>
    </xf>
    <xf numFmtId="0" fontId="69" fillId="5" borderId="52" xfId="0" applyFont="1" applyFill="1" applyBorder="1" applyAlignment="1">
      <alignment horizontal="center" vertical="center" wrapText="1"/>
    </xf>
    <xf numFmtId="0" fontId="70" fillId="0" borderId="55" xfId="0" applyFont="1" applyBorder="1" applyAlignment="1">
      <alignment horizontal="justify" vertical="center" wrapText="1"/>
    </xf>
    <xf numFmtId="0" fontId="70" fillId="0" borderId="42" xfId="0" applyFont="1" applyBorder="1" applyAlignment="1">
      <alignment horizontal="justify" vertical="center" wrapText="1"/>
    </xf>
    <xf numFmtId="6" fontId="70" fillId="0" borderId="17" xfId="0" applyNumberFormat="1" applyFont="1" applyBorder="1" applyAlignment="1">
      <alignment horizontal="center" vertical="center" wrapText="1"/>
    </xf>
    <xf numFmtId="6" fontId="70" fillId="0" borderId="21" xfId="0" applyNumberFormat="1" applyFont="1" applyBorder="1" applyAlignment="1">
      <alignment horizontal="center" vertical="center" wrapText="1"/>
    </xf>
    <xf numFmtId="6" fontId="70" fillId="0" borderId="42" xfId="0" applyNumberFormat="1" applyFont="1" applyBorder="1" applyAlignment="1">
      <alignment horizontal="center" vertical="center" wrapText="1"/>
    </xf>
    <xf numFmtId="6" fontId="70" fillId="0" borderId="17" xfId="0" applyNumberFormat="1" applyFont="1" applyBorder="1" applyAlignment="1">
      <alignment horizontal="center" vertical="center"/>
    </xf>
    <xf numFmtId="6" fontId="70" fillId="0" borderId="42" xfId="0" applyNumberFormat="1" applyFont="1" applyBorder="1" applyAlignment="1">
      <alignment horizontal="center" vertical="center"/>
    </xf>
    <xf numFmtId="0" fontId="70" fillId="0" borderId="17" xfId="0" applyFont="1" applyBorder="1" applyAlignment="1">
      <alignment horizontal="center" vertical="center"/>
    </xf>
    <xf numFmtId="0" fontId="70" fillId="0" borderId="19" xfId="0" applyFont="1" applyBorder="1" applyAlignment="1">
      <alignment horizontal="center" vertical="center"/>
    </xf>
    <xf numFmtId="8" fontId="72" fillId="0" borderId="17" xfId="0" applyNumberFormat="1" applyFont="1" applyBorder="1" applyAlignment="1">
      <alignment horizontal="center" vertical="center"/>
    </xf>
    <xf numFmtId="8" fontId="72" fillId="0" borderId="19" xfId="0" applyNumberFormat="1" applyFont="1" applyBorder="1" applyAlignment="1">
      <alignment horizontal="center" vertical="center"/>
    </xf>
    <xf numFmtId="0" fontId="69" fillId="5" borderId="52" xfId="0" applyFont="1" applyFill="1" applyBorder="1" applyAlignment="1">
      <alignment horizontal="center" vertical="center"/>
    </xf>
    <xf numFmtId="0" fontId="69" fillId="5" borderId="49" xfId="0" applyFont="1" applyFill="1" applyBorder="1" applyAlignment="1">
      <alignment horizontal="center" vertical="center"/>
    </xf>
    <xf numFmtId="0" fontId="70" fillId="0" borderId="19" xfId="0" applyFont="1" applyBorder="1" applyAlignment="1">
      <alignment horizontal="center" vertical="center" wrapText="1"/>
    </xf>
    <xf numFmtId="6" fontId="70" fillId="0" borderId="19" xfId="0" applyNumberFormat="1" applyFont="1" applyBorder="1" applyAlignment="1">
      <alignment horizontal="right" vertical="center" wrapText="1"/>
    </xf>
    <xf numFmtId="6" fontId="70" fillId="0" borderId="19" xfId="0" applyNumberFormat="1" applyFont="1" applyBorder="1" applyAlignment="1">
      <alignment horizontal="center" vertical="center" wrapText="1"/>
    </xf>
    <xf numFmtId="0" fontId="94" fillId="0" borderId="0" xfId="12" applyFont="1" applyAlignment="1">
      <alignment horizontal="center" vertical="top" wrapText="1"/>
    </xf>
    <xf numFmtId="0" fontId="94" fillId="0" borderId="1" xfId="12" applyFont="1" applyBorder="1" applyAlignment="1">
      <alignment horizontal="center" vertical="top" wrapText="1"/>
    </xf>
    <xf numFmtId="0" fontId="92" fillId="0" borderId="0" xfId="0" applyFont="1" applyAlignment="1">
      <alignment horizontal="center"/>
    </xf>
    <xf numFmtId="49" fontId="115" fillId="7" borderId="17" xfId="0" applyNumberFormat="1" applyFont="1" applyFill="1" applyBorder="1" applyAlignment="1">
      <alignment horizontal="center" vertical="center" wrapText="1"/>
    </xf>
    <xf numFmtId="49" fontId="115" fillId="7" borderId="19" xfId="0" applyNumberFormat="1" applyFont="1" applyFill="1" applyBorder="1" applyAlignment="1">
      <alignment horizontal="center" vertical="center" wrapText="1"/>
    </xf>
    <xf numFmtId="3" fontId="115" fillId="7" borderId="17" xfId="0" applyNumberFormat="1" applyFont="1" applyFill="1" applyBorder="1" applyAlignment="1">
      <alignment horizontal="center" vertical="center" wrapText="1"/>
    </xf>
    <xf numFmtId="3" fontId="115" fillId="7" borderId="19" xfId="0" applyNumberFormat="1" applyFont="1" applyFill="1" applyBorder="1" applyAlignment="1">
      <alignment horizontal="center" vertical="center" wrapText="1"/>
    </xf>
    <xf numFmtId="3" fontId="115" fillId="7" borderId="29" xfId="0" applyNumberFormat="1" applyFont="1" applyFill="1" applyBorder="1" applyAlignment="1">
      <alignment horizontal="center" vertical="center" wrapText="1"/>
    </xf>
    <xf numFmtId="3" fontId="115" fillId="7" borderId="18" xfId="0" applyNumberFormat="1" applyFont="1" applyFill="1" applyBorder="1" applyAlignment="1">
      <alignment horizontal="center" vertical="center" wrapText="1"/>
    </xf>
    <xf numFmtId="3" fontId="115" fillId="7" borderId="28" xfId="0" applyNumberFormat="1" applyFont="1" applyFill="1" applyBorder="1" applyAlignment="1">
      <alignment horizontal="center" vertical="center" wrapText="1"/>
    </xf>
    <xf numFmtId="3" fontId="115" fillId="7" borderId="16" xfId="0" applyNumberFormat="1" applyFont="1" applyFill="1" applyBorder="1" applyAlignment="1">
      <alignment horizontal="center" vertical="center" wrapText="1"/>
    </xf>
    <xf numFmtId="0" fontId="111" fillId="4" borderId="0" xfId="0" applyFont="1" applyFill="1" applyAlignment="1">
      <alignment horizontal="right"/>
    </xf>
    <xf numFmtId="0" fontId="113" fillId="4" borderId="0" xfId="0" applyFont="1" applyFill="1" applyAlignment="1">
      <alignment horizontal="right"/>
    </xf>
    <xf numFmtId="49" fontId="115" fillId="7" borderId="27" xfId="0" applyNumberFormat="1" applyFont="1" applyFill="1" applyBorder="1" applyAlignment="1">
      <alignment horizontal="center" wrapText="1"/>
    </xf>
    <xf numFmtId="49" fontId="115" fillId="7" borderId="28" xfId="0" applyNumberFormat="1" applyFont="1" applyFill="1" applyBorder="1" applyAlignment="1">
      <alignment horizontal="center" wrapText="1"/>
    </xf>
    <xf numFmtId="49" fontId="115" fillId="7" borderId="29" xfId="0" applyNumberFormat="1" applyFont="1" applyFill="1" applyBorder="1" applyAlignment="1">
      <alignment horizontal="center" wrapText="1"/>
    </xf>
    <xf numFmtId="49" fontId="115" fillId="7" borderId="30" xfId="0" applyNumberFormat="1" applyFont="1" applyFill="1" applyBorder="1" applyAlignment="1">
      <alignment horizontal="center" wrapText="1"/>
    </xf>
    <xf numFmtId="49" fontId="115" fillId="7" borderId="0" xfId="0" applyNumberFormat="1" applyFont="1" applyFill="1" applyAlignment="1">
      <alignment horizontal="center" wrapText="1"/>
    </xf>
    <xf numFmtId="49" fontId="115" fillId="7" borderId="22" xfId="0" applyNumberFormat="1" applyFont="1" applyFill="1" applyBorder="1" applyAlignment="1">
      <alignment horizontal="center" wrapText="1"/>
    </xf>
    <xf numFmtId="49" fontId="115" fillId="7" borderId="31" xfId="0" applyNumberFormat="1" applyFont="1" applyFill="1" applyBorder="1" applyAlignment="1">
      <alignment horizontal="center" wrapText="1"/>
    </xf>
    <xf numFmtId="49" fontId="115" fillId="7" borderId="16" xfId="0" applyNumberFormat="1" applyFont="1" applyFill="1" applyBorder="1" applyAlignment="1">
      <alignment horizontal="center" wrapText="1"/>
    </xf>
    <xf numFmtId="49" fontId="115" fillId="7" borderId="18" xfId="0" applyNumberFormat="1" applyFont="1" applyFill="1" applyBorder="1" applyAlignment="1">
      <alignment horizontal="center" wrapText="1"/>
    </xf>
    <xf numFmtId="49" fontId="115" fillId="7" borderId="28" xfId="0" applyNumberFormat="1" applyFont="1" applyFill="1" applyBorder="1" applyAlignment="1">
      <alignment horizontal="center" vertical="center" wrapText="1"/>
    </xf>
    <xf numFmtId="49" fontId="115" fillId="7" borderId="16" xfId="0" applyNumberFormat="1" applyFont="1" applyFill="1" applyBorder="1" applyAlignment="1">
      <alignment horizontal="center" vertical="center" wrapText="1"/>
    </xf>
    <xf numFmtId="49" fontId="115" fillId="7" borderId="17" xfId="0" applyNumberFormat="1" applyFont="1" applyFill="1" applyBorder="1" applyAlignment="1">
      <alignment horizontal="center" vertical="center"/>
    </xf>
    <xf numFmtId="49" fontId="115" fillId="7" borderId="19" xfId="0" applyNumberFormat="1" applyFont="1" applyFill="1" applyBorder="1" applyAlignment="1">
      <alignment horizontal="center" vertical="center"/>
    </xf>
    <xf numFmtId="0" fontId="122" fillId="8" borderId="27" xfId="0" applyFont="1" applyFill="1" applyBorder="1" applyAlignment="1">
      <alignment horizontal="center" vertical="center"/>
    </xf>
    <xf numFmtId="0" fontId="122" fillId="8" borderId="28" xfId="0" applyFont="1" applyFill="1" applyBorder="1" applyAlignment="1">
      <alignment horizontal="center" vertical="center"/>
    </xf>
    <xf numFmtId="0" fontId="122" fillId="8" borderId="29" xfId="0" applyFont="1" applyFill="1" applyBorder="1" applyAlignment="1">
      <alignment horizontal="center" vertical="center"/>
    </xf>
    <xf numFmtId="0" fontId="110" fillId="7" borderId="30" xfId="0" applyFont="1" applyFill="1" applyBorder="1" applyAlignment="1">
      <alignment horizontal="center" vertical="center"/>
    </xf>
    <xf numFmtId="0" fontId="110" fillId="7" borderId="0" xfId="0" applyFont="1" applyFill="1" applyAlignment="1">
      <alignment horizontal="center" vertical="center"/>
    </xf>
    <xf numFmtId="0" fontId="110" fillId="7" borderId="22" xfId="0" applyFont="1" applyFill="1" applyBorder="1" applyAlignment="1">
      <alignment horizontal="center" vertical="center"/>
    </xf>
    <xf numFmtId="0" fontId="33" fillId="7" borderId="30" xfId="0" applyFont="1" applyFill="1" applyBorder="1" applyAlignment="1">
      <alignment horizontal="center" vertical="center"/>
    </xf>
    <xf numFmtId="0" fontId="33" fillId="7" borderId="16" xfId="0" applyFont="1" applyFill="1" applyBorder="1" applyAlignment="1">
      <alignment horizontal="center" vertical="center"/>
    </xf>
    <xf numFmtId="0" fontId="33" fillId="7" borderId="18" xfId="0" applyFont="1" applyFill="1" applyBorder="1" applyAlignment="1">
      <alignment horizontal="center" vertical="center"/>
    </xf>
    <xf numFmtId="0" fontId="110" fillId="7" borderId="63" xfId="0" applyFont="1" applyFill="1" applyBorder="1" applyAlignment="1">
      <alignment horizontal="center" vertical="center"/>
    </xf>
    <xf numFmtId="0" fontId="110" fillId="7" borderId="64" xfId="0" applyFont="1" applyFill="1" applyBorder="1" applyAlignment="1">
      <alignment horizontal="center" vertical="center"/>
    </xf>
    <xf numFmtId="0" fontId="110" fillId="7" borderId="53" xfId="0" applyFont="1" applyFill="1" applyBorder="1" applyAlignment="1">
      <alignment horizontal="center" vertical="center"/>
    </xf>
    <xf numFmtId="0" fontId="110" fillId="7" borderId="52" xfId="0" applyFont="1" applyFill="1" applyBorder="1" applyAlignment="1">
      <alignment horizontal="center" vertical="center"/>
    </xf>
    <xf numFmtId="0" fontId="110" fillId="7" borderId="49" xfId="0" applyFont="1" applyFill="1" applyBorder="1" applyAlignment="1">
      <alignment horizontal="center" vertical="center"/>
    </xf>
    <xf numFmtId="0" fontId="110" fillId="7" borderId="17" xfId="0" applyFont="1" applyFill="1" applyBorder="1" applyAlignment="1">
      <alignment horizontal="center" vertical="center" wrapText="1"/>
    </xf>
    <xf numFmtId="0" fontId="110" fillId="7" borderId="19" xfId="0" applyFont="1" applyFill="1" applyBorder="1" applyAlignment="1">
      <alignment horizontal="center" vertical="center" wrapText="1"/>
    </xf>
    <xf numFmtId="0" fontId="110" fillId="7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3" fillId="7" borderId="22" xfId="0" applyFont="1" applyFill="1" applyBorder="1" applyAlignment="1">
      <alignment horizontal="center" vertical="center"/>
    </xf>
    <xf numFmtId="0" fontId="33" fillId="7" borderId="31" xfId="0" applyFont="1" applyFill="1" applyBorder="1" applyAlignment="1">
      <alignment horizontal="center" vertical="center"/>
    </xf>
    <xf numFmtId="0" fontId="135" fillId="8" borderId="27" xfId="0" applyFont="1" applyFill="1" applyBorder="1" applyAlignment="1">
      <alignment horizontal="center" vertical="center"/>
    </xf>
    <xf numFmtId="0" fontId="135" fillId="8" borderId="28" xfId="0" applyFont="1" applyFill="1" applyBorder="1" applyAlignment="1">
      <alignment horizontal="center" vertical="center"/>
    </xf>
    <xf numFmtId="0" fontId="135" fillId="8" borderId="29" xfId="0" applyFont="1" applyFill="1" applyBorder="1" applyAlignment="1">
      <alignment horizontal="center" vertical="center"/>
    </xf>
    <xf numFmtId="0" fontId="135" fillId="8" borderId="30" xfId="0" applyFont="1" applyFill="1" applyBorder="1" applyAlignment="1">
      <alignment horizontal="center" vertical="center"/>
    </xf>
    <xf numFmtId="0" fontId="135" fillId="8" borderId="0" xfId="0" applyFont="1" applyFill="1" applyAlignment="1">
      <alignment horizontal="center" vertical="center"/>
    </xf>
    <xf numFmtId="0" fontId="135" fillId="8" borderId="22" xfId="0" applyFont="1" applyFill="1" applyBorder="1" applyAlignment="1">
      <alignment horizontal="center" vertical="center"/>
    </xf>
    <xf numFmtId="0" fontId="135" fillId="8" borderId="31" xfId="0" applyFont="1" applyFill="1" applyBorder="1" applyAlignment="1">
      <alignment horizontal="center" vertical="center"/>
    </xf>
    <xf numFmtId="0" fontId="135" fillId="8" borderId="16" xfId="0" applyFont="1" applyFill="1" applyBorder="1" applyAlignment="1">
      <alignment horizontal="center" vertical="center"/>
    </xf>
    <xf numFmtId="0" fontId="135" fillId="8" borderId="18" xfId="0" applyFont="1" applyFill="1" applyBorder="1" applyAlignment="1">
      <alignment horizontal="center" vertical="center"/>
    </xf>
    <xf numFmtId="0" fontId="138" fillId="0" borderId="0" xfId="0" applyFont="1" applyAlignment="1">
      <alignment horizontal="left" vertical="center"/>
    </xf>
    <xf numFmtId="0" fontId="138" fillId="4" borderId="0" xfId="0" applyFont="1" applyFill="1" applyAlignment="1">
      <alignment horizontal="left" vertical="center" wrapText="1"/>
    </xf>
    <xf numFmtId="0" fontId="138" fillId="4" borderId="0" xfId="0" applyFont="1" applyFill="1" applyAlignment="1">
      <alignment horizontal="left" vertical="center"/>
    </xf>
    <xf numFmtId="0" fontId="3" fillId="4" borderId="0" xfId="7" applyFont="1" applyFill="1" applyAlignment="1">
      <alignment horizontal="right"/>
    </xf>
    <xf numFmtId="0" fontId="150" fillId="0" borderId="0" xfId="7" applyFont="1" applyAlignment="1">
      <alignment horizontal="right" vertical="center"/>
    </xf>
    <xf numFmtId="0" fontId="151" fillId="8" borderId="11" xfId="7" applyFont="1" applyFill="1" applyBorder="1" applyAlignment="1">
      <alignment horizontal="center" vertical="center" wrapText="1"/>
    </xf>
    <xf numFmtId="0" fontId="151" fillId="8" borderId="11" xfId="7" applyFont="1" applyFill="1" applyBorder="1" applyAlignment="1">
      <alignment horizontal="center" vertical="center"/>
    </xf>
    <xf numFmtId="0" fontId="151" fillId="10" borderId="3" xfId="7" applyFont="1" applyFill="1" applyBorder="1" applyAlignment="1">
      <alignment horizontal="left" vertical="center" wrapText="1"/>
    </xf>
    <xf numFmtId="0" fontId="151" fillId="10" borderId="4" xfId="7" applyFont="1" applyFill="1" applyBorder="1" applyAlignment="1">
      <alignment horizontal="left" vertical="center" wrapText="1"/>
    </xf>
    <xf numFmtId="0" fontId="151" fillId="10" borderId="7" xfId="7" applyFont="1" applyFill="1" applyBorder="1" applyAlignment="1">
      <alignment horizontal="left" vertical="center" wrapText="1"/>
    </xf>
    <xf numFmtId="0" fontId="151" fillId="8" borderId="3" xfId="7" applyFont="1" applyFill="1" applyBorder="1" applyAlignment="1">
      <alignment horizontal="left" vertical="center" wrapText="1"/>
    </xf>
    <xf numFmtId="0" fontId="151" fillId="8" borderId="4" xfId="7" applyFont="1" applyFill="1" applyBorder="1" applyAlignment="1">
      <alignment horizontal="left" vertical="center" wrapText="1"/>
    </xf>
    <xf numFmtId="0" fontId="151" fillId="8" borderId="7" xfId="7" applyFont="1" applyFill="1" applyBorder="1" applyAlignment="1">
      <alignment horizontal="left" vertical="center" wrapText="1"/>
    </xf>
    <xf numFmtId="0" fontId="153" fillId="0" borderId="1" xfId="7" applyFont="1" applyBorder="1" applyAlignment="1">
      <alignment horizontal="left" vertical="center" wrapText="1"/>
    </xf>
    <xf numFmtId="0" fontId="153" fillId="0" borderId="24" xfId="7" applyFont="1" applyBorder="1" applyAlignment="1">
      <alignment horizontal="left" vertical="center" wrapText="1"/>
    </xf>
    <xf numFmtId="0" fontId="153" fillId="0" borderId="4" xfId="7" applyFont="1" applyBorder="1" applyAlignment="1">
      <alignment horizontal="left" vertical="center" wrapText="1"/>
    </xf>
    <xf numFmtId="0" fontId="153" fillId="0" borderId="7" xfId="7" applyFont="1" applyBorder="1" applyAlignment="1">
      <alignment horizontal="left" vertical="center" wrapText="1"/>
    </xf>
    <xf numFmtId="0" fontId="151" fillId="5" borderId="4" xfId="7" applyFont="1" applyFill="1" applyBorder="1" applyAlignment="1">
      <alignment horizontal="left" vertical="center" wrapText="1"/>
    </xf>
    <xf numFmtId="0" fontId="151" fillId="5" borderId="7" xfId="7" applyFont="1" applyFill="1" applyBorder="1" applyAlignment="1">
      <alignment horizontal="left" vertical="center" wrapText="1"/>
    </xf>
    <xf numFmtId="0" fontId="151" fillId="8" borderId="11" xfId="7" applyFont="1" applyFill="1" applyBorder="1" applyAlignment="1">
      <alignment vertical="center" wrapText="1"/>
    </xf>
    <xf numFmtId="0" fontId="153" fillId="5" borderId="3" xfId="7" applyFont="1" applyFill="1" applyBorder="1" applyAlignment="1">
      <alignment horizontal="left" vertical="center" wrapText="1"/>
    </xf>
    <xf numFmtId="0" fontId="153" fillId="5" borderId="4" xfId="7" applyFont="1" applyFill="1" applyBorder="1" applyAlignment="1">
      <alignment horizontal="left" vertical="center" wrapText="1"/>
    </xf>
    <xf numFmtId="0" fontId="153" fillId="5" borderId="7" xfId="7" applyFont="1" applyFill="1" applyBorder="1" applyAlignment="1">
      <alignment horizontal="left" vertical="center" wrapText="1"/>
    </xf>
    <xf numFmtId="0" fontId="151" fillId="8" borderId="12" xfId="7" applyFont="1" applyFill="1" applyBorder="1" applyAlignment="1">
      <alignment vertical="center" wrapText="1"/>
    </xf>
    <xf numFmtId="0" fontId="151" fillId="8" borderId="3" xfId="7" applyFont="1" applyFill="1" applyBorder="1" applyAlignment="1">
      <alignment vertical="center" wrapText="1"/>
    </xf>
    <xf numFmtId="0" fontId="151" fillId="8" borderId="4" xfId="7" applyFont="1" applyFill="1" applyBorder="1" applyAlignment="1">
      <alignment vertical="center" wrapText="1"/>
    </xf>
    <xf numFmtId="0" fontId="151" fillId="8" borderId="7" xfId="7" applyFont="1" applyFill="1" applyBorder="1" applyAlignment="1">
      <alignment vertical="center" wrapText="1"/>
    </xf>
    <xf numFmtId="43" fontId="174" fillId="0" borderId="0" xfId="4" applyFont="1" applyFill="1" applyAlignment="1">
      <alignment horizontal="center"/>
    </xf>
  </cellXfs>
  <cellStyles count="20">
    <cellStyle name="=C:\WINNT\SYSTEM32\COMMAND.COM" xfId="11"/>
    <cellStyle name="Hipervínculo" xfId="14" builtinId="8"/>
    <cellStyle name="Millares" xfId="1" builtinId="3"/>
    <cellStyle name="Millares 2" xfId="4"/>
    <cellStyle name="Millares 2 2" xfId="18"/>
    <cellStyle name="Millares 21" xfId="6"/>
    <cellStyle name="Normal" xfId="0" builtinId="0"/>
    <cellStyle name="Normal 10" xfId="3"/>
    <cellStyle name="Normal 2" xfId="5"/>
    <cellStyle name="Normal 2 2" xfId="8"/>
    <cellStyle name="Normal 2 3" xfId="9"/>
    <cellStyle name="Normal 2 3 3" xfId="15"/>
    <cellStyle name="Normal 23" xfId="13"/>
    <cellStyle name="Normal 26" xfId="19"/>
    <cellStyle name="Normal 3" xfId="7"/>
    <cellStyle name="Normal 3 2" xfId="10"/>
    <cellStyle name="Normal 4" xfId="12"/>
    <cellStyle name="Normal 4 2" xfId="17"/>
    <cellStyle name="Normal_DEUDA-DICIEMBRE-2001" xfId="16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90" Type="http://schemas.openxmlformats.org/officeDocument/2006/relationships/externalLink" Target="externalLinks/externalLink10.xml"/><Relationship Id="rId95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93" Type="http://schemas.openxmlformats.org/officeDocument/2006/relationships/externalLink" Target="externalLinks/externalLink13.xml"/><Relationship Id="rId98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externalLink" Target="externalLinks/externalLink14.xml"/><Relationship Id="rId99" Type="http://schemas.openxmlformats.org/officeDocument/2006/relationships/externalLink" Target="externalLinks/externalLink1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405765</xdr:colOff>
      <xdr:row>20</xdr:row>
      <xdr:rowOff>168275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215765" cy="3978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723900</xdr:colOff>
      <xdr:row>0</xdr:row>
      <xdr:rowOff>66674</xdr:rowOff>
    </xdr:from>
    <xdr:to>
      <xdr:col>6</xdr:col>
      <xdr:colOff>453118</xdr:colOff>
      <xdr:row>2</xdr:row>
      <xdr:rowOff>180975</xdr:rowOff>
    </xdr:to>
    <xdr:pic>
      <xdr:nvPicPr>
        <xdr:cNvPr id="2" name="Imagen 5">
          <a:extLst>
            <a:ext uri="{FF2B5EF4-FFF2-40B4-BE49-F238E27FC236}">
              <a16:creationId xmlns="" xmlns:a16="http://schemas.microsoft.com/office/drawing/2014/main" id="{0677C111-5AB2-4B4E-AA8C-7694D191B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3" t="16529" r="2539" b="22865"/>
        <a:stretch/>
      </xdr:blipFill>
      <xdr:spPr bwMode="auto">
        <a:xfrm>
          <a:off x="5781675" y="66674"/>
          <a:ext cx="2958193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85725</xdr:colOff>
      <xdr:row>1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143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3</xdr:col>
      <xdr:colOff>85725</xdr:colOff>
      <xdr:row>1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2143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3</xdr:col>
      <xdr:colOff>161925</xdr:colOff>
      <xdr:row>1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2143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3</xdr:col>
      <xdr:colOff>161925</xdr:colOff>
      <xdr:row>1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2143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105103</xdr:colOff>
      <xdr:row>0</xdr:row>
      <xdr:rowOff>0</xdr:rowOff>
    </xdr:from>
    <xdr:to>
      <xdr:col>2</xdr:col>
      <xdr:colOff>28704</xdr:colOff>
      <xdr:row>2</xdr:row>
      <xdr:rowOff>151087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A1F97A3-D6CB-4424-BDD8-76994FC69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" t="3316" r="66796" b="90529"/>
        <a:stretch/>
      </xdr:blipFill>
      <xdr:spPr bwMode="auto">
        <a:xfrm>
          <a:off x="105103" y="0"/>
          <a:ext cx="2542976" cy="7130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139213</xdr:colOff>
      <xdr:row>0</xdr:row>
      <xdr:rowOff>65941</xdr:rowOff>
    </xdr:from>
    <xdr:to>
      <xdr:col>1</xdr:col>
      <xdr:colOff>2339488</xdr:colOff>
      <xdr:row>2</xdr:row>
      <xdr:rowOff>120893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BD67BC97-8159-23F2-7020-264E06373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" t="3316" r="66796" b="90529"/>
        <a:stretch/>
      </xdr:blipFill>
      <xdr:spPr bwMode="auto">
        <a:xfrm>
          <a:off x="377338" y="65941"/>
          <a:ext cx="2200275" cy="6169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74543</xdr:rowOff>
    </xdr:from>
    <xdr:to>
      <xdr:col>4</xdr:col>
      <xdr:colOff>621696</xdr:colOff>
      <xdr:row>3</xdr:row>
      <xdr:rowOff>143846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543"/>
          <a:ext cx="2145696" cy="5550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56515</xdr:colOff>
      <xdr:row>10</xdr:row>
      <xdr:rowOff>146685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90515" cy="20516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0</xdr:rowOff>
    </xdr:from>
    <xdr:to>
      <xdr:col>8</xdr:col>
      <xdr:colOff>485775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01223F0-4E5D-5FD6-53D2-DBDC1DB93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0"/>
          <a:ext cx="2143125" cy="523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0</xdr:rowOff>
    </xdr:from>
    <xdr:to>
      <xdr:col>8</xdr:col>
      <xdr:colOff>704850</xdr:colOff>
      <xdr:row>1</xdr:row>
      <xdr:rowOff>9525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621B2C26-5E71-4553-233D-3968D7168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0"/>
          <a:ext cx="21431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381000</xdr:colOff>
      <xdr:row>0</xdr:row>
      <xdr:rowOff>0</xdr:rowOff>
    </xdr:from>
    <xdr:to>
      <xdr:col>11</xdr:col>
      <xdr:colOff>504825</xdr:colOff>
      <xdr:row>1</xdr:row>
      <xdr:rowOff>9525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1CF60EB8-1D04-C476-97B1-5EC3FFE6E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0"/>
          <a:ext cx="212407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3142518</xdr:colOff>
      <xdr:row>0</xdr:row>
      <xdr:rowOff>80597</xdr:rowOff>
    </xdr:from>
    <xdr:to>
      <xdr:col>7</xdr:col>
      <xdr:colOff>4779</xdr:colOff>
      <xdr:row>4</xdr:row>
      <xdr:rowOff>34697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4332DA6-F0C4-4423-BCF3-FAB34F5F3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7793" y="80597"/>
          <a:ext cx="1358061" cy="37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746125</xdr:colOff>
      <xdr:row>0</xdr:row>
      <xdr:rowOff>142875</xdr:rowOff>
    </xdr:from>
    <xdr:to>
      <xdr:col>7</xdr:col>
      <xdr:colOff>584200</xdr:colOff>
      <xdr:row>6</xdr:row>
      <xdr:rowOff>1519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C627A28-815B-4532-A8C3-BEC39C756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2232" r="65930" b="92039"/>
        <a:stretch/>
      </xdr:blipFill>
      <xdr:spPr bwMode="auto">
        <a:xfrm>
          <a:off x="4432300" y="142875"/>
          <a:ext cx="3619500" cy="10016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767938</xdr:colOff>
      <xdr:row>1</xdr:row>
      <xdr:rowOff>9525</xdr:rowOff>
    </xdr:from>
    <xdr:to>
      <xdr:col>5</xdr:col>
      <xdr:colOff>676275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34D04C9-52DB-4516-8B37-2125A5E62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2232" r="65930" b="92039"/>
        <a:stretch/>
      </xdr:blipFill>
      <xdr:spPr bwMode="auto">
        <a:xfrm>
          <a:off x="2520538" y="200025"/>
          <a:ext cx="3232562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68035</xdr:colOff>
      <xdr:row>0</xdr:row>
      <xdr:rowOff>95248</xdr:rowOff>
    </xdr:from>
    <xdr:to>
      <xdr:col>0</xdr:col>
      <xdr:colOff>3758977</xdr:colOff>
      <xdr:row>5</xdr:row>
      <xdr:rowOff>204106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B7C272D1-A786-46B8-BFAB-05F6404AB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95248"/>
          <a:ext cx="3690942" cy="12423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1"/>
        </a:solidFill>
        <a:ln w="9525">
          <a:noFill/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Users/SERGIO~1/AppData/Local/Temp/Rar$DIa0.451/CONCENTRADO%20AUDITOR&#205;A%2019022013/Nueva%20carpeta/Reportes%20Junio%202012/ZAC-02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Deuda/Estadis-Deuda/Septiembre%202013/Reportes%20recibidos/SON-03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uda\Estadis-Deuda\Septiembre%202013\Reportes%20recibidos\SON-03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Users/sergio_martinez/AppData/Local/Microsoft/Windows/Temporary%20Internet%20Files/Content.Outlook/WRD1MHBP/II%20trim%20201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ergio_martinez\AppData\Local\Microsoft\Windows\Temporary%20Internet%20Files\Content.Outlook\WRD1MHBP\II%20trim%20201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Users/SERGIO~1/AppData/Local/Temp/Rar$DIa0.451/CONCENTRADO%20AUDITOR&#205;A%2019022013/Nueva%20carpeta/deuda%20de%20abril-junio%20(06-08-201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ERGIO~1\AppData\Local\Temp\Rar$DIa0.451\CONCENTRADO%20AUDITOR&#205;A%2019022013\Nueva%20carpeta\deuda%20de%20abril-junio%20(06-08-201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ANGELE~1/AppData/Local/Temp/Rar$DI89.768/Users/carlos_leong/Desktop/Cuadros%20Deuda/Dic-10/16%20MICH%2003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Users/carlos_leong/Desktop/Cuadros%20Deuda/Dic-10/16%20MICH%2003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97.165\Rodrigo\2022\INGRESOS\CUADROS%20DE%20INGRESOS%20ENE-DIC%202022%20V2.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%20CCSC%20CARS\CUENTA%20P&#218;BLICA%20Y%20AVANCE%20DE%20GESTI&#211;N\CUENTA%20P&#218;BLICA%202022\CUENTA%20P&#218;BLICA\4%20FORMATO%20LDF%20BALANCE%20PRESUPUESTARIO%20CP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ERGIO~1\AppData\Local\Temp\Rar$DIa0.451\CONCENTRADO%20AUDITOR&#205;A%2019022013\Nueva%20carpeta\Reportes%20Junio%202012\ZAC-02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ANGELE~1/AppData/Local/Temp/Rar$DI89.768/Baja%20California%20Su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E~1/AppData/Local/Temp/Rar$DI89.768/Baja%20California%20Su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respaldo/Mis%20documentos/JAVIER/CUADERNILLOS/Enero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\Mis%20documentos\JAVIER\CUADERNILLOS\Enero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Mis%20documentos/JAVIER/CUADERNILLOS/Enero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Users/MLOPEZL/AppData/Local/Temp/Estadis-Deuda/Septiembre%202012/Reportes%20Recibidos%20Tercer%20Trimestre/HID-03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-Deuda\Septiembre%202012\Reportes%20Recibidos%20Tercer%20Trimestre\HID-03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E1" t="str">
            <v>  </v>
          </cell>
          <cell r="I1" t="str">
            <v>SI</v>
          </cell>
          <cell r="M1" t="str">
            <v>ABNAMRO</v>
          </cell>
          <cell r="T1" t="str">
            <v>PARTICIPACIONES</v>
          </cell>
          <cell r="W1" t="str">
            <v>TENENCIA</v>
          </cell>
        </row>
        <row r="2">
          <cell r="E2" t="str">
            <v>Más</v>
          </cell>
          <cell r="I2" t="str">
            <v>NO</v>
          </cell>
          <cell r="M2" t="str">
            <v>AFIRME</v>
          </cell>
          <cell r="T2" t="str">
            <v>APORTACIONES</v>
          </cell>
          <cell r="W2" t="str">
            <v>ISN</v>
          </cell>
        </row>
        <row r="3">
          <cell r="E3" t="str">
            <v>Por</v>
          </cell>
          <cell r="M3" t="str">
            <v>AMERICAN EXPRESS</v>
          </cell>
          <cell r="T3" t="str">
            <v>INGRESOS PROPIOS</v>
          </cell>
          <cell r="W3" t="str">
            <v>PEAJES</v>
          </cell>
        </row>
        <row r="4">
          <cell r="M4" t="str">
            <v>ANÁHUAC</v>
          </cell>
          <cell r="W4" t="str">
            <v>CUOTAS</v>
          </cell>
        </row>
        <row r="5">
          <cell r="M5" t="str">
            <v>ATLÁNTICO</v>
          </cell>
          <cell r="W5" t="str">
            <v>FAIS</v>
          </cell>
        </row>
        <row r="6">
          <cell r="M6" t="str">
            <v>AUTOFIN</v>
          </cell>
          <cell r="W6" t="str">
            <v>FAFEF</v>
          </cell>
        </row>
        <row r="7">
          <cell r="M7" t="str">
            <v>AZTECA</v>
          </cell>
          <cell r="W7" t="str">
            <v>FORTAMUN</v>
          </cell>
        </row>
        <row r="8">
          <cell r="M8" t="str">
            <v>BAJÍO</v>
          </cell>
          <cell r="W8" t="str">
            <v>FONAREC</v>
          </cell>
        </row>
        <row r="9">
          <cell r="M9" t="str">
            <v>BAMSA</v>
          </cell>
          <cell r="W9" t="str">
            <v>PARTICIPACIONES</v>
          </cell>
        </row>
        <row r="10">
          <cell r="M10" t="str">
            <v>BANAMEX</v>
          </cell>
          <cell r="W10" t="str">
            <v>OTROS</v>
          </cell>
        </row>
        <row r="11">
          <cell r="M11" t="str">
            <v>BANCEN</v>
          </cell>
        </row>
        <row r="12">
          <cell r="M12" t="str">
            <v>BANCENTRO</v>
          </cell>
        </row>
        <row r="13">
          <cell r="M13" t="str">
            <v>BANCO FACIL</v>
          </cell>
        </row>
        <row r="14">
          <cell r="M14" t="str">
            <v>BANCO FAMSA</v>
          </cell>
        </row>
        <row r="15">
          <cell r="M15" t="str">
            <v>BANCOMEXT</v>
          </cell>
        </row>
        <row r="16">
          <cell r="M16" t="str">
            <v>BANCREPS</v>
          </cell>
        </row>
        <row r="17">
          <cell r="M17" t="str">
            <v>BANCRISA</v>
          </cell>
        </row>
        <row r="18">
          <cell r="M18" t="str">
            <v>BANCRO</v>
          </cell>
        </row>
        <row r="19">
          <cell r="M19" t="str">
            <v>BANCRUGO</v>
          </cell>
        </row>
        <row r="20">
          <cell r="M20" t="str">
            <v>BANCRUNE</v>
          </cell>
        </row>
        <row r="21">
          <cell r="M21" t="str">
            <v>BANCRUNO</v>
          </cell>
        </row>
        <row r="22">
          <cell r="M22" t="str">
            <v>BANJÉRCITO</v>
          </cell>
        </row>
        <row r="23">
          <cell r="M23" t="str">
            <v>BANK ONE</v>
          </cell>
        </row>
        <row r="24">
          <cell r="M24" t="str">
            <v>BANOBRAS</v>
          </cell>
        </row>
        <row r="25">
          <cell r="M25" t="str">
            <v>BANORTE</v>
          </cell>
        </row>
        <row r="26">
          <cell r="M26" t="str">
            <v>BANORTE</v>
          </cell>
        </row>
        <row r="27">
          <cell r="M27" t="str">
            <v>BANPAÍS</v>
          </cell>
        </row>
        <row r="28">
          <cell r="M28" t="str">
            <v>BANREGIO</v>
          </cell>
        </row>
        <row r="29">
          <cell r="M29" t="str">
            <v>BANRURAL</v>
          </cell>
        </row>
        <row r="30">
          <cell r="M30" t="str">
            <v>BANRURAL PACÍFI</v>
          </cell>
        </row>
        <row r="31">
          <cell r="M31" t="str">
            <v>BANSEFI</v>
          </cell>
        </row>
        <row r="32">
          <cell r="M32" t="str">
            <v>BANSI</v>
          </cell>
        </row>
        <row r="33">
          <cell r="M33" t="str">
            <v>BARCLAYS</v>
          </cell>
        </row>
        <row r="34">
          <cell r="M34" t="str">
            <v>BBVA BANCOMER</v>
          </cell>
        </row>
        <row r="35">
          <cell r="M35" t="str">
            <v>BBVA SERVICIOS</v>
          </cell>
        </row>
        <row r="36">
          <cell r="M36" t="str">
            <v>BCR NORTE</v>
          </cell>
        </row>
        <row r="37">
          <cell r="M37" t="str">
            <v>BM ACTINVER</v>
          </cell>
        </row>
        <row r="38">
          <cell r="M38" t="str">
            <v>BNCI</v>
          </cell>
        </row>
        <row r="39">
          <cell r="M39" t="str">
            <v>BNP</v>
          </cell>
        </row>
        <row r="40">
          <cell r="M40" t="str">
            <v>BOSTON</v>
          </cell>
        </row>
        <row r="41">
          <cell r="M41" t="str">
            <v>CAPITAL</v>
          </cell>
        </row>
        <row r="42">
          <cell r="M42" t="str">
            <v>CENTRO NORTE</v>
          </cell>
        </row>
        <row r="43">
          <cell r="M43" t="str">
            <v>CENTRO SUR</v>
          </cell>
        </row>
        <row r="44">
          <cell r="M44" t="str">
            <v>CITIBANK</v>
          </cell>
        </row>
        <row r="45">
          <cell r="M45" t="str">
            <v>COMPARTAMOS</v>
          </cell>
        </row>
        <row r="46">
          <cell r="M46" t="str">
            <v>CONFÍA</v>
          </cell>
        </row>
        <row r="47">
          <cell r="M47" t="str">
            <v>CREDIT SUISSE FIRST BOSTON</v>
          </cell>
        </row>
        <row r="48">
          <cell r="M48" t="str">
            <v>CREMI</v>
          </cell>
        </row>
        <row r="49">
          <cell r="M49" t="str">
            <v>DEUTSCHE</v>
          </cell>
        </row>
        <row r="50">
          <cell r="M50" t="str">
            <v>DEXIA</v>
          </cell>
        </row>
        <row r="51">
          <cell r="M51" t="str">
            <v>FINA</v>
          </cell>
        </row>
        <row r="52">
          <cell r="M52" t="str">
            <v>FONHAPO</v>
          </cell>
        </row>
        <row r="53">
          <cell r="M53" t="str">
            <v>FUJI</v>
          </cell>
        </row>
        <row r="54">
          <cell r="M54" t="str">
            <v>GE MONEY</v>
          </cell>
        </row>
        <row r="55">
          <cell r="M55" t="str">
            <v>HIPOTECARIA FEDERAL</v>
          </cell>
        </row>
        <row r="56">
          <cell r="M56" t="str">
            <v>HSBC</v>
          </cell>
        </row>
        <row r="57">
          <cell r="M57" t="str">
            <v>INBURSA</v>
          </cell>
        </row>
        <row r="58">
          <cell r="M58" t="str">
            <v>INDUSTRIAL</v>
          </cell>
        </row>
        <row r="59">
          <cell r="M59" t="str">
            <v>ING</v>
          </cell>
        </row>
        <row r="60">
          <cell r="M60" t="str">
            <v>INTERACCIONES</v>
          </cell>
        </row>
        <row r="61">
          <cell r="M61" t="str">
            <v>INTERBANCO</v>
          </cell>
        </row>
        <row r="62">
          <cell r="M62" t="str">
            <v>INVEX</v>
          </cell>
        </row>
        <row r="63">
          <cell r="M63" t="str">
            <v>IXE</v>
          </cell>
        </row>
        <row r="64">
          <cell r="M64" t="str">
            <v>JP MORGAN</v>
          </cell>
        </row>
        <row r="65">
          <cell r="M65" t="str">
            <v>JP MORGAN</v>
          </cell>
        </row>
        <row r="66">
          <cell r="M66" t="str">
            <v>MIFEL</v>
          </cell>
        </row>
        <row r="67">
          <cell r="M67" t="str">
            <v>MONEX</v>
          </cell>
        </row>
        <row r="68">
          <cell r="M68" t="str">
            <v>NAFIN</v>
          </cell>
        </row>
        <row r="69">
          <cell r="M69" t="str">
            <v>NATIONSBANK</v>
          </cell>
        </row>
        <row r="70">
          <cell r="M70" t="str">
            <v>OBRERO</v>
          </cell>
        </row>
        <row r="71">
          <cell r="M71" t="str">
            <v>ORIENTE</v>
          </cell>
        </row>
        <row r="72">
          <cell r="M72" t="str">
            <v>OTRO</v>
          </cell>
        </row>
        <row r="73">
          <cell r="M73" t="str">
            <v>PENINSULAR</v>
          </cell>
        </row>
        <row r="74">
          <cell r="M74" t="str">
            <v>PROMEX</v>
          </cell>
        </row>
        <row r="75">
          <cell r="M75" t="str">
            <v>PRONORTE</v>
          </cell>
        </row>
        <row r="76">
          <cell r="M76" t="str">
            <v>QUADRUM</v>
          </cell>
        </row>
        <row r="77">
          <cell r="M77" t="str">
            <v>REPUBLIC NY</v>
          </cell>
        </row>
        <row r="78">
          <cell r="M78" t="str">
            <v>SANTANDER</v>
          </cell>
        </row>
        <row r="79">
          <cell r="M79" t="str">
            <v>SANTANDER</v>
          </cell>
        </row>
        <row r="80">
          <cell r="M80" t="str">
            <v>SCOTIABANK INVERLAT</v>
          </cell>
        </row>
        <row r="81">
          <cell r="M81" t="str">
            <v>SERFIN</v>
          </cell>
        </row>
        <row r="82">
          <cell r="M82" t="str">
            <v>SOCIÉTÉ</v>
          </cell>
        </row>
        <row r="83">
          <cell r="M83" t="str">
            <v>SURESTE</v>
          </cell>
        </row>
        <row r="84">
          <cell r="M84" t="str">
            <v>TOKYO</v>
          </cell>
        </row>
        <row r="85">
          <cell r="M85" t="str">
            <v>UNIÓN</v>
          </cell>
        </row>
        <row r="86">
          <cell r="M86" t="str">
            <v>VE POR MÁS</v>
          </cell>
        </row>
        <row r="87">
          <cell r="M87" t="str">
            <v>WAL-MART</v>
          </cell>
        </row>
      </sheetData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W1" t="str">
            <v>TENENCIA</v>
          </cell>
        </row>
        <row r="2">
          <cell r="W2" t="str">
            <v>ISN</v>
          </cell>
        </row>
        <row r="3">
          <cell r="W3" t="str">
            <v>PEAJES</v>
          </cell>
        </row>
        <row r="4">
          <cell r="W4" t="str">
            <v>CUOTAS</v>
          </cell>
        </row>
        <row r="5">
          <cell r="W5" t="str">
            <v>FAIS</v>
          </cell>
        </row>
        <row r="6">
          <cell r="W6" t="str">
            <v>FAFEF</v>
          </cell>
        </row>
        <row r="7">
          <cell r="W7" t="str">
            <v>FORTAMUN</v>
          </cell>
        </row>
        <row r="8">
          <cell r="W8" t="str">
            <v>FONAREC</v>
          </cell>
        </row>
        <row r="9">
          <cell r="W9" t="str">
            <v>PARTICIPACIONES</v>
          </cell>
        </row>
        <row r="10">
          <cell r="W10" t="str">
            <v>OTROS</v>
          </cell>
        </row>
      </sheetData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W1" t="str">
            <v>TENENCIA</v>
          </cell>
        </row>
        <row r="2">
          <cell r="W2" t="str">
            <v>ISN</v>
          </cell>
        </row>
        <row r="3">
          <cell r="W3" t="str">
            <v>PEAJES</v>
          </cell>
        </row>
        <row r="4">
          <cell r="W4" t="str">
            <v>CUOTAS</v>
          </cell>
        </row>
        <row r="5">
          <cell r="W5" t="str">
            <v>FAIS</v>
          </cell>
        </row>
        <row r="6">
          <cell r="W6" t="str">
            <v>FAFEF</v>
          </cell>
        </row>
        <row r="7">
          <cell r="W7" t="str">
            <v>FORTAMUN</v>
          </cell>
        </row>
        <row r="8">
          <cell r="W8" t="str">
            <v>FONAREC</v>
          </cell>
        </row>
        <row r="9">
          <cell r="W9" t="str">
            <v>PARTICIPACIONES</v>
          </cell>
        </row>
        <row r="10">
          <cell r="W10" t="str">
            <v>OTROS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I1" t="str">
            <v>SI</v>
          </cell>
        </row>
        <row r="2">
          <cell r="I2" t="str">
            <v>NO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I1" t="str">
            <v>SI</v>
          </cell>
        </row>
        <row r="2">
          <cell r="I2" t="str">
            <v>NO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E1" t="str">
            <v>  </v>
          </cell>
        </row>
        <row r="2">
          <cell r="E2" t="str">
            <v>Más</v>
          </cell>
        </row>
        <row r="3">
          <cell r="E3" t="str">
            <v>Por</v>
          </cell>
        </row>
      </sheetData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E1" t="str">
            <v>  </v>
          </cell>
        </row>
        <row r="2">
          <cell r="E2" t="str">
            <v>Más</v>
          </cell>
        </row>
        <row r="3">
          <cell r="E3" t="str">
            <v>Por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Instruc"/>
      <sheetName val="CATALOGOS"/>
      <sheetName val="Aux"/>
      <sheetName val="Ft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  </v>
          </cell>
          <cell r="G1" t="str">
            <v>TIIE</v>
          </cell>
        </row>
        <row r="2">
          <cell r="E2" t="str">
            <v>Más</v>
          </cell>
          <cell r="G2" t="str">
            <v>FOAEM</v>
          </cell>
        </row>
        <row r="3">
          <cell r="E3" t="str">
            <v>Por</v>
          </cell>
          <cell r="G3" t="str">
            <v>CPP</v>
          </cell>
        </row>
        <row r="4">
          <cell r="G4" t="str">
            <v>CETES</v>
          </cell>
        </row>
        <row r="5">
          <cell r="G5" t="str">
            <v>UDIS</v>
          </cell>
        </row>
        <row r="6">
          <cell r="G6" t="str">
            <v>OTRA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Instruc"/>
      <sheetName val="CATALOGOS"/>
      <sheetName val="Aux"/>
      <sheetName val="Ft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  </v>
          </cell>
          <cell r="G1" t="str">
            <v>TIIE</v>
          </cell>
        </row>
        <row r="2">
          <cell r="E2" t="str">
            <v>Más</v>
          </cell>
          <cell r="G2" t="str">
            <v>FOAEM</v>
          </cell>
        </row>
        <row r="3">
          <cell r="E3" t="str">
            <v>Por</v>
          </cell>
          <cell r="G3" t="str">
            <v>CPP</v>
          </cell>
        </row>
        <row r="4">
          <cell r="G4" t="str">
            <v>CETES</v>
          </cell>
        </row>
        <row r="5">
          <cell r="G5" t="str">
            <v>UDIS</v>
          </cell>
        </row>
        <row r="6">
          <cell r="G6" t="str">
            <v>OTRA</v>
          </cell>
        </row>
      </sheetData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 1 "/>
      <sheetName val="INGR 2 "/>
      <sheetName val="INGR 3"/>
      <sheetName val="INGR 4 "/>
      <sheetName val="INGR 5"/>
      <sheetName val="INGR 6"/>
      <sheetName val="INGR 7"/>
      <sheetName val="INGR 9"/>
      <sheetName val="INGR 10"/>
      <sheetName val="INGR 11"/>
      <sheetName val="INGR 12"/>
      <sheetName val="INGR 13"/>
      <sheetName val="Hoja1"/>
    </sheetNames>
    <sheetDataSet>
      <sheetData sheetId="0">
        <row r="13">
          <cell r="D13">
            <v>3965691909.2999997</v>
          </cell>
        </row>
        <row r="24">
          <cell r="D24">
            <v>27786766397</v>
          </cell>
        </row>
        <row r="26">
          <cell r="D26">
            <v>48879624883.290001</v>
          </cell>
        </row>
        <row r="28">
          <cell r="D28">
            <v>4296259362.0699997</v>
          </cell>
        </row>
        <row r="30">
          <cell r="D30">
            <v>3716576608</v>
          </cell>
        </row>
        <row r="32">
          <cell r="D32">
            <v>70425809</v>
          </cell>
        </row>
        <row r="34">
          <cell r="D34">
            <v>2694242709.4000001</v>
          </cell>
        </row>
        <row r="37">
          <cell r="D37">
            <v>52381827.18</v>
          </cell>
        </row>
        <row r="39">
          <cell r="D39">
            <v>1336606777.8</v>
          </cell>
        </row>
      </sheetData>
      <sheetData sheetId="1"/>
      <sheetData sheetId="2">
        <row r="8">
          <cell r="B8">
            <v>1509184337</v>
          </cell>
          <cell r="C8">
            <v>1418344688</v>
          </cell>
          <cell r="D8">
            <v>1621870626.9000001</v>
          </cell>
        </row>
      </sheetData>
      <sheetData sheetId="3">
        <row r="10">
          <cell r="C10">
            <v>0</v>
          </cell>
          <cell r="D10">
            <v>0</v>
          </cell>
        </row>
        <row r="12">
          <cell r="B12">
            <v>1757858702.02</v>
          </cell>
          <cell r="C12">
            <v>1666385595</v>
          </cell>
          <cell r="D12">
            <v>1913333053.2899997</v>
          </cell>
        </row>
        <row r="14">
          <cell r="B14">
            <v>99437230.909999996</v>
          </cell>
          <cell r="C14">
            <v>116531800</v>
          </cell>
          <cell r="D14">
            <v>266343421.56</v>
          </cell>
        </row>
        <row r="16">
          <cell r="B16">
            <v>113808613.68000001</v>
          </cell>
          <cell r="C16">
            <v>17457284</v>
          </cell>
          <cell r="D16">
            <v>164144807.54999998</v>
          </cell>
        </row>
      </sheetData>
      <sheetData sheetId="4">
        <row r="76">
          <cell r="D76">
            <v>1913333053.2899997</v>
          </cell>
        </row>
      </sheetData>
      <sheetData sheetId="5">
        <row r="25">
          <cell r="C25">
            <v>266343421.56</v>
          </cell>
        </row>
      </sheetData>
      <sheetData sheetId="6">
        <row r="24">
          <cell r="D24">
            <v>164144807.54999998</v>
          </cell>
        </row>
      </sheetData>
      <sheetData sheetId="7">
        <row r="10">
          <cell r="B10">
            <v>21564003371</v>
          </cell>
          <cell r="C10">
            <v>23684870526</v>
          </cell>
          <cell r="D10">
            <v>27786766397</v>
          </cell>
        </row>
        <row r="18">
          <cell r="B18">
            <v>45822352982.75</v>
          </cell>
          <cell r="C18">
            <v>47782116834</v>
          </cell>
          <cell r="D18">
            <v>48879624883.290001</v>
          </cell>
        </row>
        <row r="30">
          <cell r="B30">
            <v>3720549056.0500002</v>
          </cell>
          <cell r="C30">
            <v>2774888321</v>
          </cell>
          <cell r="D30">
            <v>4296259362.0699997</v>
          </cell>
        </row>
        <row r="33">
          <cell r="B33">
            <v>1127151153</v>
          </cell>
          <cell r="C33">
            <v>3719226526</v>
          </cell>
          <cell r="D33">
            <v>3716576608</v>
          </cell>
        </row>
        <row r="52">
          <cell r="B52">
            <v>40769647</v>
          </cell>
          <cell r="C52">
            <v>5521302</v>
          </cell>
          <cell r="D52">
            <v>70425809</v>
          </cell>
        </row>
        <row r="56">
          <cell r="B56">
            <v>2624929340.0999999</v>
          </cell>
          <cell r="C56">
            <v>2622856180</v>
          </cell>
          <cell r="D56">
            <v>2694242709.4000001</v>
          </cell>
        </row>
      </sheetData>
      <sheetData sheetId="8">
        <row r="9">
          <cell r="B9">
            <v>17292115096</v>
          </cell>
          <cell r="C9">
            <v>19452511045</v>
          </cell>
          <cell r="D9">
            <v>22884721488</v>
          </cell>
        </row>
        <row r="10">
          <cell r="B10">
            <v>1436751469</v>
          </cell>
          <cell r="C10">
            <v>1548125511</v>
          </cell>
          <cell r="D10">
            <v>1571153384</v>
          </cell>
        </row>
        <row r="11">
          <cell r="B11">
            <v>274743495</v>
          </cell>
          <cell r="C11">
            <v>298518069</v>
          </cell>
          <cell r="D11">
            <v>310711657</v>
          </cell>
        </row>
        <row r="12">
          <cell r="B12">
            <v>970151851</v>
          </cell>
          <cell r="C12">
            <v>985426858</v>
          </cell>
          <cell r="D12">
            <v>1077712408</v>
          </cell>
        </row>
        <row r="13">
          <cell r="B13">
            <v>423545275</v>
          </cell>
          <cell r="C13">
            <v>463726991</v>
          </cell>
          <cell r="D13">
            <v>452857134</v>
          </cell>
        </row>
        <row r="14">
          <cell r="B14">
            <v>1166696185</v>
          </cell>
          <cell r="C14">
            <v>936562052</v>
          </cell>
          <cell r="D14">
            <v>1489610326</v>
          </cell>
        </row>
      </sheetData>
      <sheetData sheetId="9">
        <row r="9">
          <cell r="B9">
            <v>25973584259.700001</v>
          </cell>
          <cell r="C9">
            <v>26039105757</v>
          </cell>
          <cell r="D9">
            <v>27408487509.799999</v>
          </cell>
        </row>
        <row r="10">
          <cell r="B10">
            <v>5055665992.1499996</v>
          </cell>
          <cell r="C10">
            <v>5389677224</v>
          </cell>
          <cell r="D10">
            <v>5486273730.1400003</v>
          </cell>
        </row>
        <row r="12">
          <cell r="B12">
            <v>7131745570</v>
          </cell>
          <cell r="C12">
            <v>7881243867</v>
          </cell>
          <cell r="D12">
            <v>7440532199</v>
          </cell>
        </row>
        <row r="13">
          <cell r="B13">
            <v>983702295</v>
          </cell>
          <cell r="C13">
            <v>1087092572</v>
          </cell>
          <cell r="D13">
            <v>1026303387</v>
          </cell>
        </row>
        <row r="14">
          <cell r="B14">
            <v>2742756136</v>
          </cell>
          <cell r="C14">
            <v>3098160973</v>
          </cell>
          <cell r="D14">
            <v>3106911401</v>
          </cell>
        </row>
        <row r="15">
          <cell r="B15">
            <v>1529385092</v>
          </cell>
          <cell r="C15">
            <v>1541918049</v>
          </cell>
          <cell r="D15">
            <v>1748124089.02</v>
          </cell>
        </row>
        <row r="16">
          <cell r="B16">
            <v>167122617.90000001</v>
          </cell>
          <cell r="C16">
            <v>174099342</v>
          </cell>
          <cell r="D16">
            <v>179573544.33000001</v>
          </cell>
        </row>
        <row r="17">
          <cell r="B17">
            <v>211953379</v>
          </cell>
          <cell r="C17">
            <v>222678586</v>
          </cell>
          <cell r="D17">
            <v>220007608</v>
          </cell>
        </row>
        <row r="18">
          <cell r="B18">
            <v>2026437641</v>
          </cell>
          <cell r="C18">
            <v>2348140464</v>
          </cell>
          <cell r="D18">
            <v>2263411415</v>
          </cell>
        </row>
      </sheetData>
      <sheetData sheetId="10">
        <row r="12">
          <cell r="B12">
            <v>124344216</v>
          </cell>
          <cell r="C12">
            <v>116893087</v>
          </cell>
          <cell r="D12">
            <v>186782231</v>
          </cell>
        </row>
        <row r="13">
          <cell r="B13">
            <v>426958034</v>
          </cell>
          <cell r="C13">
            <v>3061267174</v>
          </cell>
          <cell r="D13">
            <v>2957203825</v>
          </cell>
        </row>
        <row r="15">
          <cell r="B15">
            <v>5348076</v>
          </cell>
          <cell r="C15">
            <v>10251769</v>
          </cell>
          <cell r="D15">
            <v>2491826</v>
          </cell>
        </row>
        <row r="16">
          <cell r="B16">
            <v>1517503</v>
          </cell>
          <cell r="C16">
            <v>804623</v>
          </cell>
          <cell r="D16">
            <v>1090878</v>
          </cell>
        </row>
        <row r="18">
          <cell r="B18">
            <v>7513953</v>
          </cell>
          <cell r="C18">
            <v>6359360</v>
          </cell>
          <cell r="D18">
            <v>6700378</v>
          </cell>
        </row>
        <row r="19">
          <cell r="B19">
            <v>53107691</v>
          </cell>
          <cell r="C19">
            <v>35500189</v>
          </cell>
          <cell r="D19">
            <v>55070048</v>
          </cell>
        </row>
        <row r="20">
          <cell r="B20">
            <v>41136294</v>
          </cell>
          <cell r="C20">
            <v>11770056</v>
          </cell>
          <cell r="D20">
            <v>44853315</v>
          </cell>
        </row>
        <row r="21">
          <cell r="B21">
            <v>422728624</v>
          </cell>
          <cell r="C21">
            <v>433128741</v>
          </cell>
          <cell r="D21">
            <v>415637379</v>
          </cell>
        </row>
        <row r="22">
          <cell r="B22">
            <v>0</v>
          </cell>
          <cell r="C22">
            <v>1</v>
          </cell>
          <cell r="D22">
            <v>0</v>
          </cell>
        </row>
        <row r="23">
          <cell r="B23">
            <v>34862856</v>
          </cell>
          <cell r="C23">
            <v>36022732</v>
          </cell>
          <cell r="D23">
            <v>36912792</v>
          </cell>
        </row>
        <row r="24">
          <cell r="B24">
            <v>9615228</v>
          </cell>
          <cell r="C24">
            <v>7228794</v>
          </cell>
          <cell r="D24">
            <v>9833936</v>
          </cell>
        </row>
        <row r="25">
          <cell r="B25">
            <v>2394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</sheetData>
      <sheetData sheetId="11">
        <row r="8">
          <cell r="B8">
            <v>66908892.170000002</v>
          </cell>
          <cell r="C8">
            <v>1</v>
          </cell>
          <cell r="D8">
            <v>52381827.18</v>
          </cell>
        </row>
      </sheetData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RESUPUESTARIO COPIA4T"/>
      <sheetName val="BALANCE PRESUPUESTARIO CP 2022"/>
      <sheetName val="6A"/>
      <sheetName val="INGRESOS"/>
    </sheetNames>
    <sheetDataSet>
      <sheetData sheetId="0" refreshError="1"/>
      <sheetData sheetId="1"/>
      <sheetData sheetId="2"/>
      <sheetData sheetId="3">
        <row r="87">
          <cell r="E87">
            <v>1336606777.8</v>
          </cell>
          <cell r="F87">
            <v>1336606777.8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E1" t="str">
            <v>  </v>
          </cell>
          <cell r="I1" t="str">
            <v>SI</v>
          </cell>
          <cell r="M1" t="str">
            <v>ABNAMRO</v>
          </cell>
          <cell r="T1" t="str">
            <v>PARTICIPACIONES</v>
          </cell>
          <cell r="W1" t="str">
            <v>TENENCIA</v>
          </cell>
        </row>
        <row r="2">
          <cell r="E2" t="str">
            <v>Más</v>
          </cell>
          <cell r="I2" t="str">
            <v>NO</v>
          </cell>
          <cell r="M2" t="str">
            <v>AFIRME</v>
          </cell>
          <cell r="T2" t="str">
            <v>APORTACIONES</v>
          </cell>
          <cell r="W2" t="str">
            <v>ISN</v>
          </cell>
        </row>
        <row r="3">
          <cell r="E3" t="str">
            <v>Por</v>
          </cell>
          <cell r="M3" t="str">
            <v>AMERICAN EXPRESS</v>
          </cell>
          <cell r="T3" t="str">
            <v>INGRESOS PROPIOS</v>
          </cell>
          <cell r="W3" t="str">
            <v>PEAJES</v>
          </cell>
        </row>
        <row r="4">
          <cell r="M4" t="str">
            <v>ANÁHUAC</v>
          </cell>
          <cell r="W4" t="str">
            <v>CUOTAS</v>
          </cell>
        </row>
        <row r="5">
          <cell r="M5" t="str">
            <v>ATLÁNTICO</v>
          </cell>
          <cell r="W5" t="str">
            <v>FAIS</v>
          </cell>
        </row>
        <row r="6">
          <cell r="M6" t="str">
            <v>AUTOFIN</v>
          </cell>
          <cell r="W6" t="str">
            <v>FAFEF</v>
          </cell>
        </row>
        <row r="7">
          <cell r="M7" t="str">
            <v>AZTECA</v>
          </cell>
          <cell r="W7" t="str">
            <v>FORTAMUN</v>
          </cell>
        </row>
        <row r="8">
          <cell r="M8" t="str">
            <v>BAJÍO</v>
          </cell>
          <cell r="W8" t="str">
            <v>FONAREC</v>
          </cell>
        </row>
        <row r="9">
          <cell r="M9" t="str">
            <v>BAMSA</v>
          </cell>
          <cell r="W9" t="str">
            <v>PARTICIPACIONES</v>
          </cell>
        </row>
        <row r="10">
          <cell r="M10" t="str">
            <v>BANAMEX</v>
          </cell>
          <cell r="W10" t="str">
            <v>OTROS</v>
          </cell>
        </row>
        <row r="11">
          <cell r="M11" t="str">
            <v>BANCEN</v>
          </cell>
        </row>
        <row r="12">
          <cell r="M12" t="str">
            <v>BANCENTRO</v>
          </cell>
        </row>
        <row r="13">
          <cell r="M13" t="str">
            <v>BANCO FACIL</v>
          </cell>
        </row>
        <row r="14">
          <cell r="M14" t="str">
            <v>BANCO FAMSA</v>
          </cell>
        </row>
        <row r="15">
          <cell r="M15" t="str">
            <v>BANCOMEXT</v>
          </cell>
        </row>
        <row r="16">
          <cell r="M16" t="str">
            <v>BANCREPS</v>
          </cell>
        </row>
        <row r="17">
          <cell r="M17" t="str">
            <v>BANCRISA</v>
          </cell>
        </row>
        <row r="18">
          <cell r="M18" t="str">
            <v>BANCRO</v>
          </cell>
        </row>
        <row r="19">
          <cell r="M19" t="str">
            <v>BANCRUGO</v>
          </cell>
        </row>
        <row r="20">
          <cell r="M20" t="str">
            <v>BANCRUNE</v>
          </cell>
        </row>
        <row r="21">
          <cell r="M21" t="str">
            <v>BANCRUNO</v>
          </cell>
        </row>
        <row r="22">
          <cell r="M22" t="str">
            <v>BANJÉRCITO</v>
          </cell>
        </row>
        <row r="23">
          <cell r="M23" t="str">
            <v>BANK ONE</v>
          </cell>
        </row>
        <row r="24">
          <cell r="M24" t="str">
            <v>BANOBRAS</v>
          </cell>
        </row>
        <row r="25">
          <cell r="M25" t="str">
            <v>BANORTE</v>
          </cell>
        </row>
        <row r="26">
          <cell r="M26" t="str">
            <v>BANORTE</v>
          </cell>
        </row>
        <row r="27">
          <cell r="M27" t="str">
            <v>BANPAÍS</v>
          </cell>
        </row>
        <row r="28">
          <cell r="M28" t="str">
            <v>BANREGIO</v>
          </cell>
        </row>
        <row r="29">
          <cell r="M29" t="str">
            <v>BANRURAL</v>
          </cell>
        </row>
        <row r="30">
          <cell r="M30" t="str">
            <v>BANRURAL PACÍFI</v>
          </cell>
        </row>
        <row r="31">
          <cell r="M31" t="str">
            <v>BANSEFI</v>
          </cell>
        </row>
        <row r="32">
          <cell r="M32" t="str">
            <v>BANSI</v>
          </cell>
        </row>
        <row r="33">
          <cell r="M33" t="str">
            <v>BARCLAYS</v>
          </cell>
        </row>
        <row r="34">
          <cell r="M34" t="str">
            <v>BBVA BANCOMER</v>
          </cell>
        </row>
        <row r="35">
          <cell r="M35" t="str">
            <v>BBVA SERVICIOS</v>
          </cell>
        </row>
        <row r="36">
          <cell r="M36" t="str">
            <v>BCR NORTE</v>
          </cell>
        </row>
        <row r="37">
          <cell r="M37" t="str">
            <v>BM ACTINVER</v>
          </cell>
        </row>
        <row r="38">
          <cell r="M38" t="str">
            <v>BNCI</v>
          </cell>
        </row>
        <row r="39">
          <cell r="M39" t="str">
            <v>BNP</v>
          </cell>
        </row>
        <row r="40">
          <cell r="M40" t="str">
            <v>BOSTON</v>
          </cell>
        </row>
        <row r="41">
          <cell r="M41" t="str">
            <v>CAPITAL</v>
          </cell>
        </row>
        <row r="42">
          <cell r="M42" t="str">
            <v>CENTRO NORTE</v>
          </cell>
        </row>
        <row r="43">
          <cell r="M43" t="str">
            <v>CENTRO SUR</v>
          </cell>
        </row>
        <row r="44">
          <cell r="M44" t="str">
            <v>CITIBANK</v>
          </cell>
        </row>
        <row r="45">
          <cell r="M45" t="str">
            <v>COMPARTAMOS</v>
          </cell>
        </row>
        <row r="46">
          <cell r="M46" t="str">
            <v>CONFÍA</v>
          </cell>
        </row>
        <row r="47">
          <cell r="M47" t="str">
            <v>CREDIT SUISSE FIRST BOSTON</v>
          </cell>
        </row>
        <row r="48">
          <cell r="M48" t="str">
            <v>CREMI</v>
          </cell>
        </row>
        <row r="49">
          <cell r="M49" t="str">
            <v>DEUTSCHE</v>
          </cell>
        </row>
        <row r="50">
          <cell r="M50" t="str">
            <v>DEXIA</v>
          </cell>
        </row>
        <row r="51">
          <cell r="M51" t="str">
            <v>FINA</v>
          </cell>
        </row>
        <row r="52">
          <cell r="M52" t="str">
            <v>FONHAPO</v>
          </cell>
        </row>
        <row r="53">
          <cell r="M53" t="str">
            <v>FUJI</v>
          </cell>
        </row>
        <row r="54">
          <cell r="M54" t="str">
            <v>GE MONEY</v>
          </cell>
        </row>
        <row r="55">
          <cell r="M55" t="str">
            <v>HIPOTECARIA FEDERAL</v>
          </cell>
        </row>
        <row r="56">
          <cell r="M56" t="str">
            <v>HSBC</v>
          </cell>
        </row>
        <row r="57">
          <cell r="M57" t="str">
            <v>INBURSA</v>
          </cell>
        </row>
        <row r="58">
          <cell r="M58" t="str">
            <v>INDUSTRIAL</v>
          </cell>
        </row>
        <row r="59">
          <cell r="M59" t="str">
            <v>ING</v>
          </cell>
        </row>
        <row r="60">
          <cell r="M60" t="str">
            <v>INTERACCIONES</v>
          </cell>
        </row>
        <row r="61">
          <cell r="M61" t="str">
            <v>INTERBANCO</v>
          </cell>
        </row>
        <row r="62">
          <cell r="M62" t="str">
            <v>INVEX</v>
          </cell>
        </row>
        <row r="63">
          <cell r="M63" t="str">
            <v>IXE</v>
          </cell>
        </row>
        <row r="64">
          <cell r="M64" t="str">
            <v>JP MORGAN</v>
          </cell>
        </row>
        <row r="65">
          <cell r="M65" t="str">
            <v>JP MORGAN</v>
          </cell>
        </row>
        <row r="66">
          <cell r="M66" t="str">
            <v>MIFEL</v>
          </cell>
        </row>
        <row r="67">
          <cell r="M67" t="str">
            <v>MONEX</v>
          </cell>
        </row>
        <row r="68">
          <cell r="M68" t="str">
            <v>NAFIN</v>
          </cell>
        </row>
        <row r="69">
          <cell r="M69" t="str">
            <v>NATIONSBANK</v>
          </cell>
        </row>
        <row r="70">
          <cell r="M70" t="str">
            <v>OBRERO</v>
          </cell>
        </row>
        <row r="71">
          <cell r="M71" t="str">
            <v>ORIENTE</v>
          </cell>
        </row>
        <row r="72">
          <cell r="M72" t="str">
            <v>OTRO</v>
          </cell>
        </row>
        <row r="73">
          <cell r="M73" t="str">
            <v>PENINSULAR</v>
          </cell>
        </row>
        <row r="74">
          <cell r="M74" t="str">
            <v>PROMEX</v>
          </cell>
        </row>
        <row r="75">
          <cell r="M75" t="str">
            <v>PRONORTE</v>
          </cell>
        </row>
        <row r="76">
          <cell r="M76" t="str">
            <v>QUADRUM</v>
          </cell>
        </row>
        <row r="77">
          <cell r="M77" t="str">
            <v>REPUBLIC NY</v>
          </cell>
        </row>
        <row r="78">
          <cell r="M78" t="str">
            <v>SANTANDER</v>
          </cell>
        </row>
        <row r="79">
          <cell r="M79" t="str">
            <v>SANTANDER</v>
          </cell>
        </row>
        <row r="80">
          <cell r="M80" t="str">
            <v>SCOTIABANK INVERLAT</v>
          </cell>
        </row>
        <row r="81">
          <cell r="M81" t="str">
            <v>SERFIN</v>
          </cell>
        </row>
        <row r="82">
          <cell r="M82" t="str">
            <v>SOCIÉTÉ</v>
          </cell>
        </row>
        <row r="83">
          <cell r="M83" t="str">
            <v>SURESTE</v>
          </cell>
        </row>
        <row r="84">
          <cell r="M84" t="str">
            <v>TOKYO</v>
          </cell>
        </row>
        <row r="85">
          <cell r="M85" t="str">
            <v>UNIÓN</v>
          </cell>
        </row>
        <row r="86">
          <cell r="M86" t="str">
            <v>VE POR MÁS</v>
          </cell>
        </row>
        <row r="87">
          <cell r="M87" t="str">
            <v>WAL-MART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CATALOGOS"/>
      <sheetName val="Instruc"/>
    </sheetNames>
    <sheetDataSet>
      <sheetData sheetId="0" refreshError="1"/>
      <sheetData sheetId="1"/>
      <sheetData sheetId="2" refreshError="1"/>
      <sheetData sheetId="3">
        <row r="1">
          <cell r="J1" t="str">
            <v>Nuevo</v>
          </cell>
        </row>
        <row r="2">
          <cell r="J2" t="str">
            <v>Reestructurado</v>
          </cell>
        </row>
        <row r="3">
          <cell r="J3" t="str">
            <v>Refinanciamiento</v>
          </cell>
        </row>
        <row r="4">
          <cell r="J4" t="str">
            <v>Modificado</v>
          </cell>
        </row>
        <row r="5">
          <cell r="J5" t="str">
            <v>Sintesis</v>
          </cell>
        </row>
        <row r="6">
          <cell r="J6" t="str">
            <v>Otros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CATALOGOS"/>
      <sheetName val="Instruc"/>
    </sheetNames>
    <sheetDataSet>
      <sheetData sheetId="0" refreshError="1"/>
      <sheetData sheetId="1"/>
      <sheetData sheetId="2" refreshError="1"/>
      <sheetData sheetId="3">
        <row r="1">
          <cell r="J1" t="str">
            <v>Nuevo</v>
          </cell>
        </row>
        <row r="2">
          <cell r="J2" t="str">
            <v>Reestructurado</v>
          </cell>
        </row>
        <row r="3">
          <cell r="J3" t="str">
            <v>Refinanciamiento</v>
          </cell>
        </row>
        <row r="4">
          <cell r="J4" t="str">
            <v>Modificado</v>
          </cell>
        </row>
        <row r="5">
          <cell r="J5" t="str">
            <v>Sintesis</v>
          </cell>
        </row>
        <row r="6">
          <cell r="J6" t="str">
            <v>Otros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S REGISTRO"/>
      <sheetName val="LINEA 27-8-97"/>
      <sheetName val="LINEA 25-11-96"/>
      <sheetName val="TERMINADOS (2)"/>
      <sheetName val="TERMINADOS"/>
      <sheetName val="CON-APASZU'97"/>
      <sheetName val="AVANCE"/>
      <sheetName val="RECUPERADO"/>
      <sheetName val="SALDOS"/>
      <sheetName val="AMORTIZ."/>
      <sheetName val="AVANCE (2)"/>
      <sheetName val="ETI (2)"/>
      <sheetName val="SALDOS BANOBRAS (2)"/>
      <sheetName val="DIRECTA"/>
      <sheetName val="INDIRECTA"/>
      <sheetName val="GLOBAL"/>
      <sheetName val="SALDOS BANOBRAS"/>
      <sheetName val="DESCU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S REGISTRO"/>
      <sheetName val="LINEA 27-8-97"/>
      <sheetName val="LINEA 25-11-96"/>
      <sheetName val="TERMINADOS (2)"/>
      <sheetName val="TERMINADOS"/>
      <sheetName val="CON-APASZU'97"/>
      <sheetName val="AVANCE"/>
      <sheetName val="RECUPERADO"/>
      <sheetName val="SALDOS"/>
      <sheetName val="AMORTIZ."/>
      <sheetName val="AVANCE (2)"/>
      <sheetName val="ETI (2)"/>
      <sheetName val="SALDOS BANOBRAS (2)"/>
      <sheetName val="DIRECTA"/>
      <sheetName val="INDIRECTA"/>
      <sheetName val="GLOBAL"/>
      <sheetName val="SALDOS BANOBRAS"/>
      <sheetName val="DESCU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S REGISTRO"/>
      <sheetName val="LINEA 27-8-97"/>
      <sheetName val="LINEA 25-11-96"/>
      <sheetName val="TERMINADOS (2)"/>
      <sheetName val="TERMINADOS"/>
      <sheetName val="CON-APASZU'97"/>
      <sheetName val="AVANCE"/>
      <sheetName val="RECUPERADO"/>
      <sheetName val="SALDOS"/>
      <sheetName val="AMORTIZ."/>
      <sheetName val="AVANCE (2)"/>
      <sheetName val="ETI (2)"/>
      <sheetName val="SALDOS BANOBRAS (2)"/>
      <sheetName val="DIRECTA"/>
      <sheetName val="INDIRECTA"/>
      <sheetName val="GLOBAL"/>
      <sheetName val="SALDOS BANOBRAS"/>
      <sheetName val="DESCU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M1" t="str">
            <v>ABNAMRO</v>
          </cell>
        </row>
        <row r="2">
          <cell r="M2" t="str">
            <v>AFIRME</v>
          </cell>
        </row>
        <row r="3">
          <cell r="M3" t="str">
            <v>AMERICAN EXPRESS</v>
          </cell>
        </row>
        <row r="4">
          <cell r="M4" t="str">
            <v>ANÁHUAC</v>
          </cell>
        </row>
        <row r="5">
          <cell r="M5" t="str">
            <v>ATLÁNTICO</v>
          </cell>
        </row>
        <row r="6">
          <cell r="M6" t="str">
            <v>AUTOFIN</v>
          </cell>
        </row>
        <row r="7">
          <cell r="M7" t="str">
            <v>AZTECA</v>
          </cell>
        </row>
        <row r="8">
          <cell r="M8" t="str">
            <v>BAJÍO</v>
          </cell>
        </row>
        <row r="9">
          <cell r="M9" t="str">
            <v>BAMSA</v>
          </cell>
        </row>
        <row r="10">
          <cell r="M10" t="str">
            <v>BANAMEX</v>
          </cell>
        </row>
        <row r="11">
          <cell r="M11" t="str">
            <v>BANCEN</v>
          </cell>
        </row>
        <row r="12">
          <cell r="M12" t="str">
            <v>BANCENTRO</v>
          </cell>
        </row>
        <row r="13">
          <cell r="M13" t="str">
            <v>BANCO FACIL</v>
          </cell>
        </row>
        <row r="14">
          <cell r="M14" t="str">
            <v>BANCO FAMSA</v>
          </cell>
        </row>
        <row r="15">
          <cell r="M15" t="str">
            <v>BANCOMEXT</v>
          </cell>
        </row>
        <row r="16">
          <cell r="M16" t="str">
            <v>BANCREPS</v>
          </cell>
        </row>
        <row r="17">
          <cell r="M17" t="str">
            <v>BANCRISA</v>
          </cell>
        </row>
        <row r="18">
          <cell r="M18" t="str">
            <v>BANCRO</v>
          </cell>
        </row>
        <row r="19">
          <cell r="M19" t="str">
            <v>BANCRUGO</v>
          </cell>
        </row>
        <row r="20">
          <cell r="M20" t="str">
            <v>BANCRUNE</v>
          </cell>
        </row>
        <row r="21">
          <cell r="M21" t="str">
            <v>BANCRUNO</v>
          </cell>
        </row>
        <row r="22">
          <cell r="M22" t="str">
            <v>BANJÉRCITO</v>
          </cell>
        </row>
        <row r="23">
          <cell r="M23" t="str">
            <v>BANK ONE</v>
          </cell>
        </row>
        <row r="24">
          <cell r="M24" t="str">
            <v>BANOBRAS</v>
          </cell>
        </row>
        <row r="25">
          <cell r="M25" t="str">
            <v>BANORTE</v>
          </cell>
        </row>
        <row r="26">
          <cell r="M26" t="str">
            <v>BANORTE</v>
          </cell>
        </row>
        <row r="27">
          <cell r="M27" t="str">
            <v>BANPAÍS</v>
          </cell>
        </row>
        <row r="28">
          <cell r="M28" t="str">
            <v>BANREGIO</v>
          </cell>
        </row>
        <row r="29">
          <cell r="M29" t="str">
            <v>BANRURAL</v>
          </cell>
        </row>
        <row r="30">
          <cell r="M30" t="str">
            <v>BANRURAL PACÍFI</v>
          </cell>
        </row>
        <row r="31">
          <cell r="M31" t="str">
            <v>BANSEFI</v>
          </cell>
        </row>
        <row r="32">
          <cell r="M32" t="str">
            <v>BANSI</v>
          </cell>
        </row>
        <row r="33">
          <cell r="M33" t="str">
            <v>BARCLAYS</v>
          </cell>
        </row>
        <row r="34">
          <cell r="M34" t="str">
            <v>BBVA BANCOMER</v>
          </cell>
        </row>
        <row r="35">
          <cell r="M35" t="str">
            <v>BBVA SERVICIOS</v>
          </cell>
        </row>
        <row r="36">
          <cell r="M36" t="str">
            <v>BCR NORTE</v>
          </cell>
        </row>
        <row r="37">
          <cell r="M37" t="str">
            <v>BM ACTINVER</v>
          </cell>
        </row>
        <row r="38">
          <cell r="M38" t="str">
            <v>BNCI</v>
          </cell>
        </row>
        <row r="39">
          <cell r="M39" t="str">
            <v>BNP</v>
          </cell>
        </row>
        <row r="40">
          <cell r="M40" t="str">
            <v>BOSTON</v>
          </cell>
        </row>
        <row r="41">
          <cell r="M41" t="str">
            <v>CAPITAL</v>
          </cell>
        </row>
        <row r="42">
          <cell r="M42" t="str">
            <v>CENTRO NORTE</v>
          </cell>
        </row>
        <row r="43">
          <cell r="M43" t="str">
            <v>CENTRO SUR</v>
          </cell>
        </row>
        <row r="44">
          <cell r="M44" t="str">
            <v>CITIBANK</v>
          </cell>
        </row>
        <row r="45">
          <cell r="M45" t="str">
            <v>COMPARTAMOS</v>
          </cell>
        </row>
        <row r="46">
          <cell r="M46" t="str">
            <v>CONFÍA</v>
          </cell>
        </row>
        <row r="47">
          <cell r="M47" t="str">
            <v>CREDIT SUISSE FIRST BOSTON</v>
          </cell>
        </row>
        <row r="48">
          <cell r="M48" t="str">
            <v>CREMI</v>
          </cell>
        </row>
        <row r="49">
          <cell r="M49" t="str">
            <v>DEUTSCHE</v>
          </cell>
        </row>
        <row r="50">
          <cell r="M50" t="str">
            <v>DEXIA</v>
          </cell>
        </row>
        <row r="51">
          <cell r="M51" t="str">
            <v>FINA</v>
          </cell>
        </row>
        <row r="52">
          <cell r="M52" t="str">
            <v>FONHAPO</v>
          </cell>
        </row>
        <row r="53">
          <cell r="M53" t="str">
            <v>FUJI</v>
          </cell>
        </row>
        <row r="54">
          <cell r="M54" t="str">
            <v>GE MONEY</v>
          </cell>
        </row>
        <row r="55">
          <cell r="M55" t="str">
            <v>HIPOTECARIA FEDERAL</v>
          </cell>
        </row>
        <row r="56">
          <cell r="M56" t="str">
            <v>HSBC</v>
          </cell>
        </row>
        <row r="57">
          <cell r="M57" t="str">
            <v>INBURSA</v>
          </cell>
        </row>
        <row r="58">
          <cell r="M58" t="str">
            <v>INDUSTRIAL</v>
          </cell>
        </row>
        <row r="59">
          <cell r="M59" t="str">
            <v>ING</v>
          </cell>
        </row>
        <row r="60">
          <cell r="M60" t="str">
            <v>INTERACCIONES</v>
          </cell>
        </row>
        <row r="61">
          <cell r="M61" t="str">
            <v>INTERBANCO</v>
          </cell>
        </row>
        <row r="62">
          <cell r="M62" t="str">
            <v>INVEX</v>
          </cell>
        </row>
        <row r="63">
          <cell r="M63" t="str">
            <v>IXE</v>
          </cell>
        </row>
        <row r="64">
          <cell r="M64" t="str">
            <v>JP MORGAN</v>
          </cell>
        </row>
        <row r="65">
          <cell r="M65" t="str">
            <v>JP MORGAN</v>
          </cell>
        </row>
        <row r="66">
          <cell r="M66" t="str">
            <v>MIFEL</v>
          </cell>
        </row>
        <row r="67">
          <cell r="M67" t="str">
            <v>MONEX</v>
          </cell>
        </row>
        <row r="68">
          <cell r="M68" t="str">
            <v>NAFIN</v>
          </cell>
        </row>
        <row r="69">
          <cell r="M69" t="str">
            <v>NATIONSBANK</v>
          </cell>
        </row>
        <row r="70">
          <cell r="M70" t="str">
            <v>OBRERO</v>
          </cell>
        </row>
        <row r="71">
          <cell r="M71" t="str">
            <v>ORIENTE</v>
          </cell>
        </row>
        <row r="72">
          <cell r="M72" t="str">
            <v>OTRO</v>
          </cell>
        </row>
        <row r="73">
          <cell r="M73" t="str">
            <v>PENINSULAR</v>
          </cell>
        </row>
        <row r="74">
          <cell r="M74" t="str">
            <v>PROMEX</v>
          </cell>
        </row>
        <row r="75">
          <cell r="M75" t="str">
            <v>PRONORTE</v>
          </cell>
        </row>
        <row r="76">
          <cell r="M76" t="str">
            <v>QUADRUM</v>
          </cell>
        </row>
        <row r="77">
          <cell r="M77" t="str">
            <v>REPUBLIC NY</v>
          </cell>
        </row>
        <row r="78">
          <cell r="M78" t="str">
            <v>SANTANDER</v>
          </cell>
        </row>
        <row r="79">
          <cell r="M79" t="str">
            <v>SANTANDER</v>
          </cell>
        </row>
        <row r="80">
          <cell r="M80" t="str">
            <v>SCOTIABANK INVERLAT</v>
          </cell>
        </row>
        <row r="81">
          <cell r="M81" t="str">
            <v>SERFIN</v>
          </cell>
        </row>
        <row r="82">
          <cell r="M82" t="str">
            <v>SOCIÉTÉ</v>
          </cell>
        </row>
        <row r="83">
          <cell r="M83" t="str">
            <v>SURESTE</v>
          </cell>
        </row>
        <row r="84">
          <cell r="M84" t="str">
            <v>TOKYO</v>
          </cell>
        </row>
        <row r="85">
          <cell r="M85" t="str">
            <v>UNIÓN</v>
          </cell>
        </row>
        <row r="86">
          <cell r="M86" t="str">
            <v>VE POR MÁS</v>
          </cell>
        </row>
        <row r="87">
          <cell r="M87" t="str">
            <v>WAL-MART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aptura"/>
      <sheetName val="Hoja Trabajo"/>
      <sheetName val="Observaciones"/>
      <sheetName val="CATALOGOS"/>
      <sheetName val="Instruc"/>
    </sheetNames>
    <sheetDataSet>
      <sheetData sheetId="0"/>
      <sheetData sheetId="1"/>
      <sheetData sheetId="2"/>
      <sheetData sheetId="3"/>
      <sheetData sheetId="4">
        <row r="1">
          <cell r="M1" t="str">
            <v>ABNAMRO</v>
          </cell>
        </row>
        <row r="2">
          <cell r="M2" t="str">
            <v>AFIRME</v>
          </cell>
        </row>
        <row r="3">
          <cell r="M3" t="str">
            <v>AMERICAN EXPRESS</v>
          </cell>
        </row>
        <row r="4">
          <cell r="M4" t="str">
            <v>ANÁHUAC</v>
          </cell>
        </row>
        <row r="5">
          <cell r="M5" t="str">
            <v>ATLÁNTICO</v>
          </cell>
        </row>
        <row r="6">
          <cell r="M6" t="str">
            <v>AUTOFIN</v>
          </cell>
        </row>
        <row r="7">
          <cell r="M7" t="str">
            <v>AZTECA</v>
          </cell>
        </row>
        <row r="8">
          <cell r="M8" t="str">
            <v>BAJÍO</v>
          </cell>
        </row>
        <row r="9">
          <cell r="M9" t="str">
            <v>BAMSA</v>
          </cell>
        </row>
        <row r="10">
          <cell r="M10" t="str">
            <v>BANAMEX</v>
          </cell>
        </row>
        <row r="11">
          <cell r="M11" t="str">
            <v>BANCEN</v>
          </cell>
        </row>
        <row r="12">
          <cell r="M12" t="str">
            <v>BANCENTRO</v>
          </cell>
        </row>
        <row r="13">
          <cell r="M13" t="str">
            <v>BANCO FACIL</v>
          </cell>
        </row>
        <row r="14">
          <cell r="M14" t="str">
            <v>BANCO FAMSA</v>
          </cell>
        </row>
        <row r="15">
          <cell r="M15" t="str">
            <v>BANCOMEXT</v>
          </cell>
        </row>
        <row r="16">
          <cell r="M16" t="str">
            <v>BANCREPS</v>
          </cell>
        </row>
        <row r="17">
          <cell r="M17" t="str">
            <v>BANCRISA</v>
          </cell>
        </row>
        <row r="18">
          <cell r="M18" t="str">
            <v>BANCRO</v>
          </cell>
        </row>
        <row r="19">
          <cell r="M19" t="str">
            <v>BANCRUGO</v>
          </cell>
        </row>
        <row r="20">
          <cell r="M20" t="str">
            <v>BANCRUNE</v>
          </cell>
        </row>
        <row r="21">
          <cell r="M21" t="str">
            <v>BANCRUNO</v>
          </cell>
        </row>
        <row r="22">
          <cell r="M22" t="str">
            <v>BANJÉRCITO</v>
          </cell>
        </row>
        <row r="23">
          <cell r="M23" t="str">
            <v>BANK ONE</v>
          </cell>
        </row>
        <row r="24">
          <cell r="M24" t="str">
            <v>BANOBRAS</v>
          </cell>
        </row>
        <row r="25">
          <cell r="M25" t="str">
            <v>BANORTE</v>
          </cell>
        </row>
        <row r="26">
          <cell r="M26" t="str">
            <v>BANORTE</v>
          </cell>
        </row>
        <row r="27">
          <cell r="M27" t="str">
            <v>BANPAÍS</v>
          </cell>
        </row>
        <row r="28">
          <cell r="M28" t="str">
            <v>BANREGIO</v>
          </cell>
        </row>
        <row r="29">
          <cell r="M29" t="str">
            <v>BANRURAL</v>
          </cell>
        </row>
        <row r="30">
          <cell r="M30" t="str">
            <v>BANRURAL PACÍFI</v>
          </cell>
        </row>
        <row r="31">
          <cell r="M31" t="str">
            <v>BANSEFI</v>
          </cell>
        </row>
        <row r="32">
          <cell r="M32" t="str">
            <v>BANSI</v>
          </cell>
        </row>
        <row r="33">
          <cell r="M33" t="str">
            <v>BARCLAYS</v>
          </cell>
        </row>
        <row r="34">
          <cell r="M34" t="str">
            <v>BBVA BANCOMER</v>
          </cell>
        </row>
        <row r="35">
          <cell r="M35" t="str">
            <v>BBVA SERVICIOS</v>
          </cell>
        </row>
        <row r="36">
          <cell r="M36" t="str">
            <v>BCR NORTE</v>
          </cell>
        </row>
        <row r="37">
          <cell r="M37" t="str">
            <v>BM ACTINVER</v>
          </cell>
        </row>
        <row r="38">
          <cell r="M38" t="str">
            <v>BNCI</v>
          </cell>
        </row>
        <row r="39">
          <cell r="M39" t="str">
            <v>BNP</v>
          </cell>
        </row>
        <row r="40">
          <cell r="M40" t="str">
            <v>BOSTON</v>
          </cell>
        </row>
        <row r="41">
          <cell r="M41" t="str">
            <v>CAPITAL</v>
          </cell>
        </row>
        <row r="42">
          <cell r="M42" t="str">
            <v>CENTRO NORTE</v>
          </cell>
        </row>
        <row r="43">
          <cell r="M43" t="str">
            <v>CENTRO SUR</v>
          </cell>
        </row>
        <row r="44">
          <cell r="M44" t="str">
            <v>CITIBANK</v>
          </cell>
        </row>
        <row r="45">
          <cell r="M45" t="str">
            <v>COMPARTAMOS</v>
          </cell>
        </row>
        <row r="46">
          <cell r="M46" t="str">
            <v>CONFÍA</v>
          </cell>
        </row>
        <row r="47">
          <cell r="M47" t="str">
            <v>CREDIT SUISSE FIRST BOSTON</v>
          </cell>
        </row>
        <row r="48">
          <cell r="M48" t="str">
            <v>CREMI</v>
          </cell>
        </row>
        <row r="49">
          <cell r="M49" t="str">
            <v>DEUTSCHE</v>
          </cell>
        </row>
        <row r="50">
          <cell r="M50" t="str">
            <v>DEXIA</v>
          </cell>
        </row>
        <row r="51">
          <cell r="M51" t="str">
            <v>FINA</v>
          </cell>
        </row>
        <row r="52">
          <cell r="M52" t="str">
            <v>FONHAPO</v>
          </cell>
        </row>
        <row r="53">
          <cell r="M53" t="str">
            <v>FUJI</v>
          </cell>
        </row>
        <row r="54">
          <cell r="M54" t="str">
            <v>GE MONEY</v>
          </cell>
        </row>
        <row r="55">
          <cell r="M55" t="str">
            <v>HIPOTECARIA FEDERAL</v>
          </cell>
        </row>
        <row r="56">
          <cell r="M56" t="str">
            <v>HSBC</v>
          </cell>
        </row>
        <row r="57">
          <cell r="M57" t="str">
            <v>INBURSA</v>
          </cell>
        </row>
        <row r="58">
          <cell r="M58" t="str">
            <v>INDUSTRIAL</v>
          </cell>
        </row>
        <row r="59">
          <cell r="M59" t="str">
            <v>ING</v>
          </cell>
        </row>
        <row r="60">
          <cell r="M60" t="str">
            <v>INTERACCIONES</v>
          </cell>
        </row>
        <row r="61">
          <cell r="M61" t="str">
            <v>INTERBANCO</v>
          </cell>
        </row>
        <row r="62">
          <cell r="M62" t="str">
            <v>INVEX</v>
          </cell>
        </row>
        <row r="63">
          <cell r="M63" t="str">
            <v>IXE</v>
          </cell>
        </row>
        <row r="64">
          <cell r="M64" t="str">
            <v>JP MORGAN</v>
          </cell>
        </row>
        <row r="65">
          <cell r="M65" t="str">
            <v>JP MORGAN</v>
          </cell>
        </row>
        <row r="66">
          <cell r="M66" t="str">
            <v>MIFEL</v>
          </cell>
        </row>
        <row r="67">
          <cell r="M67" t="str">
            <v>MONEX</v>
          </cell>
        </row>
        <row r="68">
          <cell r="M68" t="str">
            <v>NAFIN</v>
          </cell>
        </row>
        <row r="69">
          <cell r="M69" t="str">
            <v>NATIONSBANK</v>
          </cell>
        </row>
        <row r="70">
          <cell r="M70" t="str">
            <v>OBRERO</v>
          </cell>
        </row>
        <row r="71">
          <cell r="M71" t="str">
            <v>ORIENTE</v>
          </cell>
        </row>
        <row r="72">
          <cell r="M72" t="str">
            <v>OTRO</v>
          </cell>
        </row>
        <row r="73">
          <cell r="M73" t="str">
            <v>PENINSULAR</v>
          </cell>
        </row>
        <row r="74">
          <cell r="M74" t="str">
            <v>PROMEX</v>
          </cell>
        </row>
        <row r="75">
          <cell r="M75" t="str">
            <v>PRONORTE</v>
          </cell>
        </row>
        <row r="76">
          <cell r="M76" t="str">
            <v>QUADRUM</v>
          </cell>
        </row>
        <row r="77">
          <cell r="M77" t="str">
            <v>REPUBLIC NY</v>
          </cell>
        </row>
        <row r="78">
          <cell r="M78" t="str">
            <v>SANTANDER</v>
          </cell>
        </row>
        <row r="79">
          <cell r="M79" t="str">
            <v>SANTANDER</v>
          </cell>
        </row>
        <row r="80">
          <cell r="M80" t="str">
            <v>SCOTIABANK INVERLAT</v>
          </cell>
        </row>
        <row r="81">
          <cell r="M81" t="str">
            <v>SERFIN</v>
          </cell>
        </row>
        <row r="82">
          <cell r="M82" t="str">
            <v>SOCIÉTÉ</v>
          </cell>
        </row>
        <row r="83">
          <cell r="M83" t="str">
            <v>SURESTE</v>
          </cell>
        </row>
        <row r="84">
          <cell r="M84" t="str">
            <v>TOKYO</v>
          </cell>
        </row>
        <row r="85">
          <cell r="M85" t="str">
            <v>UNIÓN</v>
          </cell>
        </row>
        <row r="86">
          <cell r="M86" t="str">
            <v>VE POR MÁS</v>
          </cell>
        </row>
        <row r="87">
          <cell r="M87" t="str">
            <v>WAL-MART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inanzasoaxaca.gob.mx/transparenciapresupuestaria/marco_programatico.html" TargetMode="External"/><Relationship Id="rId2" Type="http://schemas.openxmlformats.org/officeDocument/2006/relationships/hyperlink" Target="https://www.finanzasoaxaca.gob.mx/transparenciapresupuestaria/marco_programatico.html" TargetMode="External"/><Relationship Id="rId1" Type="http://schemas.openxmlformats.org/officeDocument/2006/relationships/hyperlink" Target="https://www.finanzasoaxaca.gob.mx/transparenciapresupuestaria/marco_programatico.html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EE1185"/>
  <sheetViews>
    <sheetView showGridLines="0" zoomScale="110" zoomScaleNormal="110" workbookViewId="0">
      <selection activeCell="A43" sqref="A43:D55"/>
    </sheetView>
  </sheetViews>
  <sheetFormatPr baseColWidth="10" defaultRowHeight="12.75"/>
  <cols>
    <col min="1" max="1" width="36.5703125" style="1" customWidth="1"/>
    <col min="2" max="2" width="16.28515625" style="1" customWidth="1"/>
    <col min="3" max="3" width="13.7109375" style="1" customWidth="1"/>
    <col min="4" max="4" width="17.5703125" style="1" bestFit="1" customWidth="1"/>
    <col min="5" max="5" width="12.42578125" style="1" customWidth="1"/>
    <col min="6" max="6" width="8.42578125" style="1" customWidth="1"/>
    <col min="7" max="7" width="8.28515625" style="1" bestFit="1" customWidth="1"/>
    <col min="8" max="8" width="18" style="3" bestFit="1" customWidth="1"/>
    <col min="9" max="9" width="19.140625" style="4" bestFit="1" customWidth="1"/>
    <col min="10" max="10" width="17.85546875" style="4" bestFit="1" customWidth="1"/>
    <col min="11" max="11" width="18.5703125" style="4" customWidth="1"/>
    <col min="12" max="13" width="11.42578125" style="4"/>
    <col min="14" max="15" width="11.42578125" style="102"/>
    <col min="16" max="16" width="21.85546875" style="102" customWidth="1"/>
    <col min="17" max="23" width="11.42578125" style="102"/>
    <col min="24" max="24" width="26.140625" style="102" customWidth="1"/>
    <col min="25" max="135" width="11.42578125" style="102"/>
    <col min="136" max="247" width="11.42578125" style="1"/>
    <col min="248" max="248" width="32.28515625" style="1" customWidth="1"/>
    <col min="249" max="251" width="12.7109375" style="1" bestFit="1" customWidth="1"/>
    <col min="252" max="252" width="12.42578125" style="1" customWidth="1"/>
    <col min="253" max="253" width="9.85546875" style="1" customWidth="1"/>
    <col min="254" max="254" width="9" style="1" customWidth="1"/>
    <col min="255" max="255" width="11.42578125" style="1"/>
    <col min="256" max="256" width="13.85546875" style="1" bestFit="1" customWidth="1"/>
    <col min="257" max="263" width="11.42578125" style="1"/>
    <col min="264" max="264" width="29.140625" style="1" customWidth="1"/>
    <col min="265" max="271" width="11.42578125" style="1"/>
    <col min="272" max="272" width="21.85546875" style="1" customWidth="1"/>
    <col min="273" max="279" width="11.42578125" style="1"/>
    <col min="280" max="280" width="26.140625" style="1" customWidth="1"/>
    <col min="281" max="503" width="11.42578125" style="1"/>
    <col min="504" max="504" width="32.28515625" style="1" customWidth="1"/>
    <col min="505" max="507" width="12.7109375" style="1" bestFit="1" customWidth="1"/>
    <col min="508" max="508" width="12.42578125" style="1" customWidth="1"/>
    <col min="509" max="509" width="9.85546875" style="1" customWidth="1"/>
    <col min="510" max="510" width="9" style="1" customWidth="1"/>
    <col min="511" max="511" width="11.42578125" style="1"/>
    <col min="512" max="512" width="13.85546875" style="1" bestFit="1" customWidth="1"/>
    <col min="513" max="519" width="11.42578125" style="1"/>
    <col min="520" max="520" width="29.140625" style="1" customWidth="1"/>
    <col min="521" max="527" width="11.42578125" style="1"/>
    <col min="528" max="528" width="21.85546875" style="1" customWidth="1"/>
    <col min="529" max="535" width="11.42578125" style="1"/>
    <col min="536" max="536" width="26.140625" style="1" customWidth="1"/>
    <col min="537" max="759" width="11.42578125" style="1"/>
    <col min="760" max="760" width="32.28515625" style="1" customWidth="1"/>
    <col min="761" max="763" width="12.7109375" style="1" bestFit="1" customWidth="1"/>
    <col min="764" max="764" width="12.42578125" style="1" customWidth="1"/>
    <col min="765" max="765" width="9.85546875" style="1" customWidth="1"/>
    <col min="766" max="766" width="9" style="1" customWidth="1"/>
    <col min="767" max="767" width="11.42578125" style="1"/>
    <col min="768" max="768" width="13.85546875" style="1" bestFit="1" customWidth="1"/>
    <col min="769" max="775" width="11.42578125" style="1"/>
    <col min="776" max="776" width="29.140625" style="1" customWidth="1"/>
    <col min="777" max="783" width="11.42578125" style="1"/>
    <col min="784" max="784" width="21.85546875" style="1" customWidth="1"/>
    <col min="785" max="791" width="11.42578125" style="1"/>
    <col min="792" max="792" width="26.140625" style="1" customWidth="1"/>
    <col min="793" max="1015" width="11.42578125" style="1"/>
    <col min="1016" max="1016" width="32.28515625" style="1" customWidth="1"/>
    <col min="1017" max="1019" width="12.7109375" style="1" bestFit="1" customWidth="1"/>
    <col min="1020" max="1020" width="12.42578125" style="1" customWidth="1"/>
    <col min="1021" max="1021" width="9.85546875" style="1" customWidth="1"/>
    <col min="1022" max="1022" width="9" style="1" customWidth="1"/>
    <col min="1023" max="1023" width="11.42578125" style="1"/>
    <col min="1024" max="1024" width="13.85546875" style="1" bestFit="1" customWidth="1"/>
    <col min="1025" max="1031" width="11.42578125" style="1"/>
    <col min="1032" max="1032" width="29.140625" style="1" customWidth="1"/>
    <col min="1033" max="1039" width="11.42578125" style="1"/>
    <col min="1040" max="1040" width="21.85546875" style="1" customWidth="1"/>
    <col min="1041" max="1047" width="11.42578125" style="1"/>
    <col min="1048" max="1048" width="26.140625" style="1" customWidth="1"/>
    <col min="1049" max="1271" width="11.42578125" style="1"/>
    <col min="1272" max="1272" width="32.28515625" style="1" customWidth="1"/>
    <col min="1273" max="1275" width="12.7109375" style="1" bestFit="1" customWidth="1"/>
    <col min="1276" max="1276" width="12.42578125" style="1" customWidth="1"/>
    <col min="1277" max="1277" width="9.85546875" style="1" customWidth="1"/>
    <col min="1278" max="1278" width="9" style="1" customWidth="1"/>
    <col min="1279" max="1279" width="11.42578125" style="1"/>
    <col min="1280" max="1280" width="13.85546875" style="1" bestFit="1" customWidth="1"/>
    <col min="1281" max="1287" width="11.42578125" style="1"/>
    <col min="1288" max="1288" width="29.140625" style="1" customWidth="1"/>
    <col min="1289" max="1295" width="11.42578125" style="1"/>
    <col min="1296" max="1296" width="21.85546875" style="1" customWidth="1"/>
    <col min="1297" max="1303" width="11.42578125" style="1"/>
    <col min="1304" max="1304" width="26.140625" style="1" customWidth="1"/>
    <col min="1305" max="1527" width="11.42578125" style="1"/>
    <col min="1528" max="1528" width="32.28515625" style="1" customWidth="1"/>
    <col min="1529" max="1531" width="12.7109375" style="1" bestFit="1" customWidth="1"/>
    <col min="1532" max="1532" width="12.42578125" style="1" customWidth="1"/>
    <col min="1533" max="1533" width="9.85546875" style="1" customWidth="1"/>
    <col min="1534" max="1534" width="9" style="1" customWidth="1"/>
    <col min="1535" max="1535" width="11.42578125" style="1"/>
    <col min="1536" max="1536" width="13.85546875" style="1" bestFit="1" customWidth="1"/>
    <col min="1537" max="1543" width="11.42578125" style="1"/>
    <col min="1544" max="1544" width="29.140625" style="1" customWidth="1"/>
    <col min="1545" max="1551" width="11.42578125" style="1"/>
    <col min="1552" max="1552" width="21.85546875" style="1" customWidth="1"/>
    <col min="1553" max="1559" width="11.42578125" style="1"/>
    <col min="1560" max="1560" width="26.140625" style="1" customWidth="1"/>
    <col min="1561" max="1783" width="11.42578125" style="1"/>
    <col min="1784" max="1784" width="32.28515625" style="1" customWidth="1"/>
    <col min="1785" max="1787" width="12.7109375" style="1" bestFit="1" customWidth="1"/>
    <col min="1788" max="1788" width="12.42578125" style="1" customWidth="1"/>
    <col min="1789" max="1789" width="9.85546875" style="1" customWidth="1"/>
    <col min="1790" max="1790" width="9" style="1" customWidth="1"/>
    <col min="1791" max="1791" width="11.42578125" style="1"/>
    <col min="1792" max="1792" width="13.85546875" style="1" bestFit="1" customWidth="1"/>
    <col min="1793" max="1799" width="11.42578125" style="1"/>
    <col min="1800" max="1800" width="29.140625" style="1" customWidth="1"/>
    <col min="1801" max="1807" width="11.42578125" style="1"/>
    <col min="1808" max="1808" width="21.85546875" style="1" customWidth="1"/>
    <col min="1809" max="1815" width="11.42578125" style="1"/>
    <col min="1816" max="1816" width="26.140625" style="1" customWidth="1"/>
    <col min="1817" max="2039" width="11.42578125" style="1"/>
    <col min="2040" max="2040" width="32.28515625" style="1" customWidth="1"/>
    <col min="2041" max="2043" width="12.7109375" style="1" bestFit="1" customWidth="1"/>
    <col min="2044" max="2044" width="12.42578125" style="1" customWidth="1"/>
    <col min="2045" max="2045" width="9.85546875" style="1" customWidth="1"/>
    <col min="2046" max="2046" width="9" style="1" customWidth="1"/>
    <col min="2047" max="2047" width="11.42578125" style="1"/>
    <col min="2048" max="2048" width="13.85546875" style="1" bestFit="1" customWidth="1"/>
    <col min="2049" max="2055" width="11.42578125" style="1"/>
    <col min="2056" max="2056" width="29.140625" style="1" customWidth="1"/>
    <col min="2057" max="2063" width="11.42578125" style="1"/>
    <col min="2064" max="2064" width="21.85546875" style="1" customWidth="1"/>
    <col min="2065" max="2071" width="11.42578125" style="1"/>
    <col min="2072" max="2072" width="26.140625" style="1" customWidth="1"/>
    <col min="2073" max="2295" width="11.42578125" style="1"/>
    <col min="2296" max="2296" width="32.28515625" style="1" customWidth="1"/>
    <col min="2297" max="2299" width="12.7109375" style="1" bestFit="1" customWidth="1"/>
    <col min="2300" max="2300" width="12.42578125" style="1" customWidth="1"/>
    <col min="2301" max="2301" width="9.85546875" style="1" customWidth="1"/>
    <col min="2302" max="2302" width="9" style="1" customWidth="1"/>
    <col min="2303" max="2303" width="11.42578125" style="1"/>
    <col min="2304" max="2304" width="13.85546875" style="1" bestFit="1" customWidth="1"/>
    <col min="2305" max="2311" width="11.42578125" style="1"/>
    <col min="2312" max="2312" width="29.140625" style="1" customWidth="1"/>
    <col min="2313" max="2319" width="11.42578125" style="1"/>
    <col min="2320" max="2320" width="21.85546875" style="1" customWidth="1"/>
    <col min="2321" max="2327" width="11.42578125" style="1"/>
    <col min="2328" max="2328" width="26.140625" style="1" customWidth="1"/>
    <col min="2329" max="2551" width="11.42578125" style="1"/>
    <col min="2552" max="2552" width="32.28515625" style="1" customWidth="1"/>
    <col min="2553" max="2555" width="12.7109375" style="1" bestFit="1" customWidth="1"/>
    <col min="2556" max="2556" width="12.42578125" style="1" customWidth="1"/>
    <col min="2557" max="2557" width="9.85546875" style="1" customWidth="1"/>
    <col min="2558" max="2558" width="9" style="1" customWidth="1"/>
    <col min="2559" max="2559" width="11.42578125" style="1"/>
    <col min="2560" max="2560" width="13.85546875" style="1" bestFit="1" customWidth="1"/>
    <col min="2561" max="2567" width="11.42578125" style="1"/>
    <col min="2568" max="2568" width="29.140625" style="1" customWidth="1"/>
    <col min="2569" max="2575" width="11.42578125" style="1"/>
    <col min="2576" max="2576" width="21.85546875" style="1" customWidth="1"/>
    <col min="2577" max="2583" width="11.42578125" style="1"/>
    <col min="2584" max="2584" width="26.140625" style="1" customWidth="1"/>
    <col min="2585" max="2807" width="11.42578125" style="1"/>
    <col min="2808" max="2808" width="32.28515625" style="1" customWidth="1"/>
    <col min="2809" max="2811" width="12.7109375" style="1" bestFit="1" customWidth="1"/>
    <col min="2812" max="2812" width="12.42578125" style="1" customWidth="1"/>
    <col min="2813" max="2813" width="9.85546875" style="1" customWidth="1"/>
    <col min="2814" max="2814" width="9" style="1" customWidth="1"/>
    <col min="2815" max="2815" width="11.42578125" style="1"/>
    <col min="2816" max="2816" width="13.85546875" style="1" bestFit="1" customWidth="1"/>
    <col min="2817" max="2823" width="11.42578125" style="1"/>
    <col min="2824" max="2824" width="29.140625" style="1" customWidth="1"/>
    <col min="2825" max="2831" width="11.42578125" style="1"/>
    <col min="2832" max="2832" width="21.85546875" style="1" customWidth="1"/>
    <col min="2833" max="2839" width="11.42578125" style="1"/>
    <col min="2840" max="2840" width="26.140625" style="1" customWidth="1"/>
    <col min="2841" max="3063" width="11.42578125" style="1"/>
    <col min="3064" max="3064" width="32.28515625" style="1" customWidth="1"/>
    <col min="3065" max="3067" width="12.7109375" style="1" bestFit="1" customWidth="1"/>
    <col min="3068" max="3068" width="12.42578125" style="1" customWidth="1"/>
    <col min="3069" max="3069" width="9.85546875" style="1" customWidth="1"/>
    <col min="3070" max="3070" width="9" style="1" customWidth="1"/>
    <col min="3071" max="3071" width="11.42578125" style="1"/>
    <col min="3072" max="3072" width="13.85546875" style="1" bestFit="1" customWidth="1"/>
    <col min="3073" max="3079" width="11.42578125" style="1"/>
    <col min="3080" max="3080" width="29.140625" style="1" customWidth="1"/>
    <col min="3081" max="3087" width="11.42578125" style="1"/>
    <col min="3088" max="3088" width="21.85546875" style="1" customWidth="1"/>
    <col min="3089" max="3095" width="11.42578125" style="1"/>
    <col min="3096" max="3096" width="26.140625" style="1" customWidth="1"/>
    <col min="3097" max="3319" width="11.42578125" style="1"/>
    <col min="3320" max="3320" width="32.28515625" style="1" customWidth="1"/>
    <col min="3321" max="3323" width="12.7109375" style="1" bestFit="1" customWidth="1"/>
    <col min="3324" max="3324" width="12.42578125" style="1" customWidth="1"/>
    <col min="3325" max="3325" width="9.85546875" style="1" customWidth="1"/>
    <col min="3326" max="3326" width="9" style="1" customWidth="1"/>
    <col min="3327" max="3327" width="11.42578125" style="1"/>
    <col min="3328" max="3328" width="13.85546875" style="1" bestFit="1" customWidth="1"/>
    <col min="3329" max="3335" width="11.42578125" style="1"/>
    <col min="3336" max="3336" width="29.140625" style="1" customWidth="1"/>
    <col min="3337" max="3343" width="11.42578125" style="1"/>
    <col min="3344" max="3344" width="21.85546875" style="1" customWidth="1"/>
    <col min="3345" max="3351" width="11.42578125" style="1"/>
    <col min="3352" max="3352" width="26.140625" style="1" customWidth="1"/>
    <col min="3353" max="3575" width="11.42578125" style="1"/>
    <col min="3576" max="3576" width="32.28515625" style="1" customWidth="1"/>
    <col min="3577" max="3579" width="12.7109375" style="1" bestFit="1" customWidth="1"/>
    <col min="3580" max="3580" width="12.42578125" style="1" customWidth="1"/>
    <col min="3581" max="3581" width="9.85546875" style="1" customWidth="1"/>
    <col min="3582" max="3582" width="9" style="1" customWidth="1"/>
    <col min="3583" max="3583" width="11.42578125" style="1"/>
    <col min="3584" max="3584" width="13.85546875" style="1" bestFit="1" customWidth="1"/>
    <col min="3585" max="3591" width="11.42578125" style="1"/>
    <col min="3592" max="3592" width="29.140625" style="1" customWidth="1"/>
    <col min="3593" max="3599" width="11.42578125" style="1"/>
    <col min="3600" max="3600" width="21.85546875" style="1" customWidth="1"/>
    <col min="3601" max="3607" width="11.42578125" style="1"/>
    <col min="3608" max="3608" width="26.140625" style="1" customWidth="1"/>
    <col min="3609" max="3831" width="11.42578125" style="1"/>
    <col min="3832" max="3832" width="32.28515625" style="1" customWidth="1"/>
    <col min="3833" max="3835" width="12.7109375" style="1" bestFit="1" customWidth="1"/>
    <col min="3836" max="3836" width="12.42578125" style="1" customWidth="1"/>
    <col min="3837" max="3837" width="9.85546875" style="1" customWidth="1"/>
    <col min="3838" max="3838" width="9" style="1" customWidth="1"/>
    <col min="3839" max="3839" width="11.42578125" style="1"/>
    <col min="3840" max="3840" width="13.85546875" style="1" bestFit="1" customWidth="1"/>
    <col min="3841" max="3847" width="11.42578125" style="1"/>
    <col min="3848" max="3848" width="29.140625" style="1" customWidth="1"/>
    <col min="3849" max="3855" width="11.42578125" style="1"/>
    <col min="3856" max="3856" width="21.85546875" style="1" customWidth="1"/>
    <col min="3857" max="3863" width="11.42578125" style="1"/>
    <col min="3864" max="3864" width="26.140625" style="1" customWidth="1"/>
    <col min="3865" max="4087" width="11.42578125" style="1"/>
    <col min="4088" max="4088" width="32.28515625" style="1" customWidth="1"/>
    <col min="4089" max="4091" width="12.7109375" style="1" bestFit="1" customWidth="1"/>
    <col min="4092" max="4092" width="12.42578125" style="1" customWidth="1"/>
    <col min="4093" max="4093" width="9.85546875" style="1" customWidth="1"/>
    <col min="4094" max="4094" width="9" style="1" customWidth="1"/>
    <col min="4095" max="4095" width="11.42578125" style="1"/>
    <col min="4096" max="4096" width="13.85546875" style="1" bestFit="1" customWidth="1"/>
    <col min="4097" max="4103" width="11.42578125" style="1"/>
    <col min="4104" max="4104" width="29.140625" style="1" customWidth="1"/>
    <col min="4105" max="4111" width="11.42578125" style="1"/>
    <col min="4112" max="4112" width="21.85546875" style="1" customWidth="1"/>
    <col min="4113" max="4119" width="11.42578125" style="1"/>
    <col min="4120" max="4120" width="26.140625" style="1" customWidth="1"/>
    <col min="4121" max="4343" width="11.42578125" style="1"/>
    <col min="4344" max="4344" width="32.28515625" style="1" customWidth="1"/>
    <col min="4345" max="4347" width="12.7109375" style="1" bestFit="1" customWidth="1"/>
    <col min="4348" max="4348" width="12.42578125" style="1" customWidth="1"/>
    <col min="4349" max="4349" width="9.85546875" style="1" customWidth="1"/>
    <col min="4350" max="4350" width="9" style="1" customWidth="1"/>
    <col min="4351" max="4351" width="11.42578125" style="1"/>
    <col min="4352" max="4352" width="13.85546875" style="1" bestFit="1" customWidth="1"/>
    <col min="4353" max="4359" width="11.42578125" style="1"/>
    <col min="4360" max="4360" width="29.140625" style="1" customWidth="1"/>
    <col min="4361" max="4367" width="11.42578125" style="1"/>
    <col min="4368" max="4368" width="21.85546875" style="1" customWidth="1"/>
    <col min="4369" max="4375" width="11.42578125" style="1"/>
    <col min="4376" max="4376" width="26.140625" style="1" customWidth="1"/>
    <col min="4377" max="4599" width="11.42578125" style="1"/>
    <col min="4600" max="4600" width="32.28515625" style="1" customWidth="1"/>
    <col min="4601" max="4603" width="12.7109375" style="1" bestFit="1" customWidth="1"/>
    <col min="4604" max="4604" width="12.42578125" style="1" customWidth="1"/>
    <col min="4605" max="4605" width="9.85546875" style="1" customWidth="1"/>
    <col min="4606" max="4606" width="9" style="1" customWidth="1"/>
    <col min="4607" max="4607" width="11.42578125" style="1"/>
    <col min="4608" max="4608" width="13.85546875" style="1" bestFit="1" customWidth="1"/>
    <col min="4609" max="4615" width="11.42578125" style="1"/>
    <col min="4616" max="4616" width="29.140625" style="1" customWidth="1"/>
    <col min="4617" max="4623" width="11.42578125" style="1"/>
    <col min="4624" max="4624" width="21.85546875" style="1" customWidth="1"/>
    <col min="4625" max="4631" width="11.42578125" style="1"/>
    <col min="4632" max="4632" width="26.140625" style="1" customWidth="1"/>
    <col min="4633" max="4855" width="11.42578125" style="1"/>
    <col min="4856" max="4856" width="32.28515625" style="1" customWidth="1"/>
    <col min="4857" max="4859" width="12.7109375" style="1" bestFit="1" customWidth="1"/>
    <col min="4860" max="4860" width="12.42578125" style="1" customWidth="1"/>
    <col min="4861" max="4861" width="9.85546875" style="1" customWidth="1"/>
    <col min="4862" max="4862" width="9" style="1" customWidth="1"/>
    <col min="4863" max="4863" width="11.42578125" style="1"/>
    <col min="4864" max="4864" width="13.85546875" style="1" bestFit="1" customWidth="1"/>
    <col min="4865" max="4871" width="11.42578125" style="1"/>
    <col min="4872" max="4872" width="29.140625" style="1" customWidth="1"/>
    <col min="4873" max="4879" width="11.42578125" style="1"/>
    <col min="4880" max="4880" width="21.85546875" style="1" customWidth="1"/>
    <col min="4881" max="4887" width="11.42578125" style="1"/>
    <col min="4888" max="4888" width="26.140625" style="1" customWidth="1"/>
    <col min="4889" max="5111" width="11.42578125" style="1"/>
    <col min="5112" max="5112" width="32.28515625" style="1" customWidth="1"/>
    <col min="5113" max="5115" width="12.7109375" style="1" bestFit="1" customWidth="1"/>
    <col min="5116" max="5116" width="12.42578125" style="1" customWidth="1"/>
    <col min="5117" max="5117" width="9.85546875" style="1" customWidth="1"/>
    <col min="5118" max="5118" width="9" style="1" customWidth="1"/>
    <col min="5119" max="5119" width="11.42578125" style="1"/>
    <col min="5120" max="5120" width="13.85546875" style="1" bestFit="1" customWidth="1"/>
    <col min="5121" max="5127" width="11.42578125" style="1"/>
    <col min="5128" max="5128" width="29.140625" style="1" customWidth="1"/>
    <col min="5129" max="5135" width="11.42578125" style="1"/>
    <col min="5136" max="5136" width="21.85546875" style="1" customWidth="1"/>
    <col min="5137" max="5143" width="11.42578125" style="1"/>
    <col min="5144" max="5144" width="26.140625" style="1" customWidth="1"/>
    <col min="5145" max="5367" width="11.42578125" style="1"/>
    <col min="5368" max="5368" width="32.28515625" style="1" customWidth="1"/>
    <col min="5369" max="5371" width="12.7109375" style="1" bestFit="1" customWidth="1"/>
    <col min="5372" max="5372" width="12.42578125" style="1" customWidth="1"/>
    <col min="5373" max="5373" width="9.85546875" style="1" customWidth="1"/>
    <col min="5374" max="5374" width="9" style="1" customWidth="1"/>
    <col min="5375" max="5375" width="11.42578125" style="1"/>
    <col min="5376" max="5376" width="13.85546875" style="1" bestFit="1" customWidth="1"/>
    <col min="5377" max="5383" width="11.42578125" style="1"/>
    <col min="5384" max="5384" width="29.140625" style="1" customWidth="1"/>
    <col min="5385" max="5391" width="11.42578125" style="1"/>
    <col min="5392" max="5392" width="21.85546875" style="1" customWidth="1"/>
    <col min="5393" max="5399" width="11.42578125" style="1"/>
    <col min="5400" max="5400" width="26.140625" style="1" customWidth="1"/>
    <col min="5401" max="5623" width="11.42578125" style="1"/>
    <col min="5624" max="5624" width="32.28515625" style="1" customWidth="1"/>
    <col min="5625" max="5627" width="12.7109375" style="1" bestFit="1" customWidth="1"/>
    <col min="5628" max="5628" width="12.42578125" style="1" customWidth="1"/>
    <col min="5629" max="5629" width="9.85546875" style="1" customWidth="1"/>
    <col min="5630" max="5630" width="9" style="1" customWidth="1"/>
    <col min="5631" max="5631" width="11.42578125" style="1"/>
    <col min="5632" max="5632" width="13.85546875" style="1" bestFit="1" customWidth="1"/>
    <col min="5633" max="5639" width="11.42578125" style="1"/>
    <col min="5640" max="5640" width="29.140625" style="1" customWidth="1"/>
    <col min="5641" max="5647" width="11.42578125" style="1"/>
    <col min="5648" max="5648" width="21.85546875" style="1" customWidth="1"/>
    <col min="5649" max="5655" width="11.42578125" style="1"/>
    <col min="5656" max="5656" width="26.140625" style="1" customWidth="1"/>
    <col min="5657" max="5879" width="11.42578125" style="1"/>
    <col min="5880" max="5880" width="32.28515625" style="1" customWidth="1"/>
    <col min="5881" max="5883" width="12.7109375" style="1" bestFit="1" customWidth="1"/>
    <col min="5884" max="5884" width="12.42578125" style="1" customWidth="1"/>
    <col min="5885" max="5885" width="9.85546875" style="1" customWidth="1"/>
    <col min="5886" max="5886" width="9" style="1" customWidth="1"/>
    <col min="5887" max="5887" width="11.42578125" style="1"/>
    <col min="5888" max="5888" width="13.85546875" style="1" bestFit="1" customWidth="1"/>
    <col min="5889" max="5895" width="11.42578125" style="1"/>
    <col min="5896" max="5896" width="29.140625" style="1" customWidth="1"/>
    <col min="5897" max="5903" width="11.42578125" style="1"/>
    <col min="5904" max="5904" width="21.85546875" style="1" customWidth="1"/>
    <col min="5905" max="5911" width="11.42578125" style="1"/>
    <col min="5912" max="5912" width="26.140625" style="1" customWidth="1"/>
    <col min="5913" max="6135" width="11.42578125" style="1"/>
    <col min="6136" max="6136" width="32.28515625" style="1" customWidth="1"/>
    <col min="6137" max="6139" width="12.7109375" style="1" bestFit="1" customWidth="1"/>
    <col min="6140" max="6140" width="12.42578125" style="1" customWidth="1"/>
    <col min="6141" max="6141" width="9.85546875" style="1" customWidth="1"/>
    <col min="6142" max="6142" width="9" style="1" customWidth="1"/>
    <col min="6143" max="6143" width="11.42578125" style="1"/>
    <col min="6144" max="6144" width="13.85546875" style="1" bestFit="1" customWidth="1"/>
    <col min="6145" max="6151" width="11.42578125" style="1"/>
    <col min="6152" max="6152" width="29.140625" style="1" customWidth="1"/>
    <col min="6153" max="6159" width="11.42578125" style="1"/>
    <col min="6160" max="6160" width="21.85546875" style="1" customWidth="1"/>
    <col min="6161" max="6167" width="11.42578125" style="1"/>
    <col min="6168" max="6168" width="26.140625" style="1" customWidth="1"/>
    <col min="6169" max="6391" width="11.42578125" style="1"/>
    <col min="6392" max="6392" width="32.28515625" style="1" customWidth="1"/>
    <col min="6393" max="6395" width="12.7109375" style="1" bestFit="1" customWidth="1"/>
    <col min="6396" max="6396" width="12.42578125" style="1" customWidth="1"/>
    <col min="6397" max="6397" width="9.85546875" style="1" customWidth="1"/>
    <col min="6398" max="6398" width="9" style="1" customWidth="1"/>
    <col min="6399" max="6399" width="11.42578125" style="1"/>
    <col min="6400" max="6400" width="13.85546875" style="1" bestFit="1" customWidth="1"/>
    <col min="6401" max="6407" width="11.42578125" style="1"/>
    <col min="6408" max="6408" width="29.140625" style="1" customWidth="1"/>
    <col min="6409" max="6415" width="11.42578125" style="1"/>
    <col min="6416" max="6416" width="21.85546875" style="1" customWidth="1"/>
    <col min="6417" max="6423" width="11.42578125" style="1"/>
    <col min="6424" max="6424" width="26.140625" style="1" customWidth="1"/>
    <col min="6425" max="6647" width="11.42578125" style="1"/>
    <col min="6648" max="6648" width="32.28515625" style="1" customWidth="1"/>
    <col min="6649" max="6651" width="12.7109375" style="1" bestFit="1" customWidth="1"/>
    <col min="6652" max="6652" width="12.42578125" style="1" customWidth="1"/>
    <col min="6653" max="6653" width="9.85546875" style="1" customWidth="1"/>
    <col min="6654" max="6654" width="9" style="1" customWidth="1"/>
    <col min="6655" max="6655" width="11.42578125" style="1"/>
    <col min="6656" max="6656" width="13.85546875" style="1" bestFit="1" customWidth="1"/>
    <col min="6657" max="6663" width="11.42578125" style="1"/>
    <col min="6664" max="6664" width="29.140625" style="1" customWidth="1"/>
    <col min="6665" max="6671" width="11.42578125" style="1"/>
    <col min="6672" max="6672" width="21.85546875" style="1" customWidth="1"/>
    <col min="6673" max="6679" width="11.42578125" style="1"/>
    <col min="6680" max="6680" width="26.140625" style="1" customWidth="1"/>
    <col min="6681" max="6903" width="11.42578125" style="1"/>
    <col min="6904" max="6904" width="32.28515625" style="1" customWidth="1"/>
    <col min="6905" max="6907" width="12.7109375" style="1" bestFit="1" customWidth="1"/>
    <col min="6908" max="6908" width="12.42578125" style="1" customWidth="1"/>
    <col min="6909" max="6909" width="9.85546875" style="1" customWidth="1"/>
    <col min="6910" max="6910" width="9" style="1" customWidth="1"/>
    <col min="6911" max="6911" width="11.42578125" style="1"/>
    <col min="6912" max="6912" width="13.85546875" style="1" bestFit="1" customWidth="1"/>
    <col min="6913" max="6919" width="11.42578125" style="1"/>
    <col min="6920" max="6920" width="29.140625" style="1" customWidth="1"/>
    <col min="6921" max="6927" width="11.42578125" style="1"/>
    <col min="6928" max="6928" width="21.85546875" style="1" customWidth="1"/>
    <col min="6929" max="6935" width="11.42578125" style="1"/>
    <col min="6936" max="6936" width="26.140625" style="1" customWidth="1"/>
    <col min="6937" max="7159" width="11.42578125" style="1"/>
    <col min="7160" max="7160" width="32.28515625" style="1" customWidth="1"/>
    <col min="7161" max="7163" width="12.7109375" style="1" bestFit="1" customWidth="1"/>
    <col min="7164" max="7164" width="12.42578125" style="1" customWidth="1"/>
    <col min="7165" max="7165" width="9.85546875" style="1" customWidth="1"/>
    <col min="7166" max="7166" width="9" style="1" customWidth="1"/>
    <col min="7167" max="7167" width="11.42578125" style="1"/>
    <col min="7168" max="7168" width="13.85546875" style="1" bestFit="1" customWidth="1"/>
    <col min="7169" max="7175" width="11.42578125" style="1"/>
    <col min="7176" max="7176" width="29.140625" style="1" customWidth="1"/>
    <col min="7177" max="7183" width="11.42578125" style="1"/>
    <col min="7184" max="7184" width="21.85546875" style="1" customWidth="1"/>
    <col min="7185" max="7191" width="11.42578125" style="1"/>
    <col min="7192" max="7192" width="26.140625" style="1" customWidth="1"/>
    <col min="7193" max="7415" width="11.42578125" style="1"/>
    <col min="7416" max="7416" width="32.28515625" style="1" customWidth="1"/>
    <col min="7417" max="7419" width="12.7109375" style="1" bestFit="1" customWidth="1"/>
    <col min="7420" max="7420" width="12.42578125" style="1" customWidth="1"/>
    <col min="7421" max="7421" width="9.85546875" style="1" customWidth="1"/>
    <col min="7422" max="7422" width="9" style="1" customWidth="1"/>
    <col min="7423" max="7423" width="11.42578125" style="1"/>
    <col min="7424" max="7424" width="13.85546875" style="1" bestFit="1" customWidth="1"/>
    <col min="7425" max="7431" width="11.42578125" style="1"/>
    <col min="7432" max="7432" width="29.140625" style="1" customWidth="1"/>
    <col min="7433" max="7439" width="11.42578125" style="1"/>
    <col min="7440" max="7440" width="21.85546875" style="1" customWidth="1"/>
    <col min="7441" max="7447" width="11.42578125" style="1"/>
    <col min="7448" max="7448" width="26.140625" style="1" customWidth="1"/>
    <col min="7449" max="7671" width="11.42578125" style="1"/>
    <col min="7672" max="7672" width="32.28515625" style="1" customWidth="1"/>
    <col min="7673" max="7675" width="12.7109375" style="1" bestFit="1" customWidth="1"/>
    <col min="7676" max="7676" width="12.42578125" style="1" customWidth="1"/>
    <col min="7677" max="7677" width="9.85546875" style="1" customWidth="1"/>
    <col min="7678" max="7678" width="9" style="1" customWidth="1"/>
    <col min="7679" max="7679" width="11.42578125" style="1"/>
    <col min="7680" max="7680" width="13.85546875" style="1" bestFit="1" customWidth="1"/>
    <col min="7681" max="7687" width="11.42578125" style="1"/>
    <col min="7688" max="7688" width="29.140625" style="1" customWidth="1"/>
    <col min="7689" max="7695" width="11.42578125" style="1"/>
    <col min="7696" max="7696" width="21.85546875" style="1" customWidth="1"/>
    <col min="7697" max="7703" width="11.42578125" style="1"/>
    <col min="7704" max="7704" width="26.140625" style="1" customWidth="1"/>
    <col min="7705" max="7927" width="11.42578125" style="1"/>
    <col min="7928" max="7928" width="32.28515625" style="1" customWidth="1"/>
    <col min="7929" max="7931" width="12.7109375" style="1" bestFit="1" customWidth="1"/>
    <col min="7932" max="7932" width="12.42578125" style="1" customWidth="1"/>
    <col min="7933" max="7933" width="9.85546875" style="1" customWidth="1"/>
    <col min="7934" max="7934" width="9" style="1" customWidth="1"/>
    <col min="7935" max="7935" width="11.42578125" style="1"/>
    <col min="7936" max="7936" width="13.85546875" style="1" bestFit="1" customWidth="1"/>
    <col min="7937" max="7943" width="11.42578125" style="1"/>
    <col min="7944" max="7944" width="29.140625" style="1" customWidth="1"/>
    <col min="7945" max="7951" width="11.42578125" style="1"/>
    <col min="7952" max="7952" width="21.85546875" style="1" customWidth="1"/>
    <col min="7953" max="7959" width="11.42578125" style="1"/>
    <col min="7960" max="7960" width="26.140625" style="1" customWidth="1"/>
    <col min="7961" max="8183" width="11.42578125" style="1"/>
    <col min="8184" max="8184" width="32.28515625" style="1" customWidth="1"/>
    <col min="8185" max="8187" width="12.7109375" style="1" bestFit="1" customWidth="1"/>
    <col min="8188" max="8188" width="12.42578125" style="1" customWidth="1"/>
    <col min="8189" max="8189" width="9.85546875" style="1" customWidth="1"/>
    <col min="8190" max="8190" width="9" style="1" customWidth="1"/>
    <col min="8191" max="8191" width="11.42578125" style="1"/>
    <col min="8192" max="8192" width="13.85546875" style="1" bestFit="1" customWidth="1"/>
    <col min="8193" max="8199" width="11.42578125" style="1"/>
    <col min="8200" max="8200" width="29.140625" style="1" customWidth="1"/>
    <col min="8201" max="8207" width="11.42578125" style="1"/>
    <col min="8208" max="8208" width="21.85546875" style="1" customWidth="1"/>
    <col min="8209" max="8215" width="11.42578125" style="1"/>
    <col min="8216" max="8216" width="26.140625" style="1" customWidth="1"/>
    <col min="8217" max="8439" width="11.42578125" style="1"/>
    <col min="8440" max="8440" width="32.28515625" style="1" customWidth="1"/>
    <col min="8441" max="8443" width="12.7109375" style="1" bestFit="1" customWidth="1"/>
    <col min="8444" max="8444" width="12.42578125" style="1" customWidth="1"/>
    <col min="8445" max="8445" width="9.85546875" style="1" customWidth="1"/>
    <col min="8446" max="8446" width="9" style="1" customWidth="1"/>
    <col min="8447" max="8447" width="11.42578125" style="1"/>
    <col min="8448" max="8448" width="13.85546875" style="1" bestFit="1" customWidth="1"/>
    <col min="8449" max="8455" width="11.42578125" style="1"/>
    <col min="8456" max="8456" width="29.140625" style="1" customWidth="1"/>
    <col min="8457" max="8463" width="11.42578125" style="1"/>
    <col min="8464" max="8464" width="21.85546875" style="1" customWidth="1"/>
    <col min="8465" max="8471" width="11.42578125" style="1"/>
    <col min="8472" max="8472" width="26.140625" style="1" customWidth="1"/>
    <col min="8473" max="8695" width="11.42578125" style="1"/>
    <col min="8696" max="8696" width="32.28515625" style="1" customWidth="1"/>
    <col min="8697" max="8699" width="12.7109375" style="1" bestFit="1" customWidth="1"/>
    <col min="8700" max="8700" width="12.42578125" style="1" customWidth="1"/>
    <col min="8701" max="8701" width="9.85546875" style="1" customWidth="1"/>
    <col min="8702" max="8702" width="9" style="1" customWidth="1"/>
    <col min="8703" max="8703" width="11.42578125" style="1"/>
    <col min="8704" max="8704" width="13.85546875" style="1" bestFit="1" customWidth="1"/>
    <col min="8705" max="8711" width="11.42578125" style="1"/>
    <col min="8712" max="8712" width="29.140625" style="1" customWidth="1"/>
    <col min="8713" max="8719" width="11.42578125" style="1"/>
    <col min="8720" max="8720" width="21.85546875" style="1" customWidth="1"/>
    <col min="8721" max="8727" width="11.42578125" style="1"/>
    <col min="8728" max="8728" width="26.140625" style="1" customWidth="1"/>
    <col min="8729" max="8951" width="11.42578125" style="1"/>
    <col min="8952" max="8952" width="32.28515625" style="1" customWidth="1"/>
    <col min="8953" max="8955" width="12.7109375" style="1" bestFit="1" customWidth="1"/>
    <col min="8956" max="8956" width="12.42578125" style="1" customWidth="1"/>
    <col min="8957" max="8957" width="9.85546875" style="1" customWidth="1"/>
    <col min="8958" max="8958" width="9" style="1" customWidth="1"/>
    <col min="8959" max="8959" width="11.42578125" style="1"/>
    <col min="8960" max="8960" width="13.85546875" style="1" bestFit="1" customWidth="1"/>
    <col min="8961" max="8967" width="11.42578125" style="1"/>
    <col min="8968" max="8968" width="29.140625" style="1" customWidth="1"/>
    <col min="8969" max="8975" width="11.42578125" style="1"/>
    <col min="8976" max="8976" width="21.85546875" style="1" customWidth="1"/>
    <col min="8977" max="8983" width="11.42578125" style="1"/>
    <col min="8984" max="8984" width="26.140625" style="1" customWidth="1"/>
    <col min="8985" max="9207" width="11.42578125" style="1"/>
    <col min="9208" max="9208" width="32.28515625" style="1" customWidth="1"/>
    <col min="9209" max="9211" width="12.7109375" style="1" bestFit="1" customWidth="1"/>
    <col min="9212" max="9212" width="12.42578125" style="1" customWidth="1"/>
    <col min="9213" max="9213" width="9.85546875" style="1" customWidth="1"/>
    <col min="9214" max="9214" width="9" style="1" customWidth="1"/>
    <col min="9215" max="9215" width="11.42578125" style="1"/>
    <col min="9216" max="9216" width="13.85546875" style="1" bestFit="1" customWidth="1"/>
    <col min="9217" max="9223" width="11.42578125" style="1"/>
    <col min="9224" max="9224" width="29.140625" style="1" customWidth="1"/>
    <col min="9225" max="9231" width="11.42578125" style="1"/>
    <col min="9232" max="9232" width="21.85546875" style="1" customWidth="1"/>
    <col min="9233" max="9239" width="11.42578125" style="1"/>
    <col min="9240" max="9240" width="26.140625" style="1" customWidth="1"/>
    <col min="9241" max="9463" width="11.42578125" style="1"/>
    <col min="9464" max="9464" width="32.28515625" style="1" customWidth="1"/>
    <col min="9465" max="9467" width="12.7109375" style="1" bestFit="1" customWidth="1"/>
    <col min="9468" max="9468" width="12.42578125" style="1" customWidth="1"/>
    <col min="9469" max="9469" width="9.85546875" style="1" customWidth="1"/>
    <col min="9470" max="9470" width="9" style="1" customWidth="1"/>
    <col min="9471" max="9471" width="11.42578125" style="1"/>
    <col min="9472" max="9472" width="13.85546875" style="1" bestFit="1" customWidth="1"/>
    <col min="9473" max="9479" width="11.42578125" style="1"/>
    <col min="9480" max="9480" width="29.140625" style="1" customWidth="1"/>
    <col min="9481" max="9487" width="11.42578125" style="1"/>
    <col min="9488" max="9488" width="21.85546875" style="1" customWidth="1"/>
    <col min="9489" max="9495" width="11.42578125" style="1"/>
    <col min="9496" max="9496" width="26.140625" style="1" customWidth="1"/>
    <col min="9497" max="9719" width="11.42578125" style="1"/>
    <col min="9720" max="9720" width="32.28515625" style="1" customWidth="1"/>
    <col min="9721" max="9723" width="12.7109375" style="1" bestFit="1" customWidth="1"/>
    <col min="9724" max="9724" width="12.42578125" style="1" customWidth="1"/>
    <col min="9725" max="9725" width="9.85546875" style="1" customWidth="1"/>
    <col min="9726" max="9726" width="9" style="1" customWidth="1"/>
    <col min="9727" max="9727" width="11.42578125" style="1"/>
    <col min="9728" max="9728" width="13.85546875" style="1" bestFit="1" customWidth="1"/>
    <col min="9729" max="9735" width="11.42578125" style="1"/>
    <col min="9736" max="9736" width="29.140625" style="1" customWidth="1"/>
    <col min="9737" max="9743" width="11.42578125" style="1"/>
    <col min="9744" max="9744" width="21.85546875" style="1" customWidth="1"/>
    <col min="9745" max="9751" width="11.42578125" style="1"/>
    <col min="9752" max="9752" width="26.140625" style="1" customWidth="1"/>
    <col min="9753" max="9975" width="11.42578125" style="1"/>
    <col min="9976" max="9976" width="32.28515625" style="1" customWidth="1"/>
    <col min="9977" max="9979" width="12.7109375" style="1" bestFit="1" customWidth="1"/>
    <col min="9980" max="9980" width="12.42578125" style="1" customWidth="1"/>
    <col min="9981" max="9981" width="9.85546875" style="1" customWidth="1"/>
    <col min="9982" max="9982" width="9" style="1" customWidth="1"/>
    <col min="9983" max="9983" width="11.42578125" style="1"/>
    <col min="9984" max="9984" width="13.85546875" style="1" bestFit="1" customWidth="1"/>
    <col min="9985" max="9991" width="11.42578125" style="1"/>
    <col min="9992" max="9992" width="29.140625" style="1" customWidth="1"/>
    <col min="9993" max="9999" width="11.42578125" style="1"/>
    <col min="10000" max="10000" width="21.85546875" style="1" customWidth="1"/>
    <col min="10001" max="10007" width="11.42578125" style="1"/>
    <col min="10008" max="10008" width="26.140625" style="1" customWidth="1"/>
    <col min="10009" max="10231" width="11.42578125" style="1"/>
    <col min="10232" max="10232" width="32.28515625" style="1" customWidth="1"/>
    <col min="10233" max="10235" width="12.7109375" style="1" bestFit="1" customWidth="1"/>
    <col min="10236" max="10236" width="12.42578125" style="1" customWidth="1"/>
    <col min="10237" max="10237" width="9.85546875" style="1" customWidth="1"/>
    <col min="10238" max="10238" width="9" style="1" customWidth="1"/>
    <col min="10239" max="10239" width="11.42578125" style="1"/>
    <col min="10240" max="10240" width="13.85546875" style="1" bestFit="1" customWidth="1"/>
    <col min="10241" max="10247" width="11.42578125" style="1"/>
    <col min="10248" max="10248" width="29.140625" style="1" customWidth="1"/>
    <col min="10249" max="10255" width="11.42578125" style="1"/>
    <col min="10256" max="10256" width="21.85546875" style="1" customWidth="1"/>
    <col min="10257" max="10263" width="11.42578125" style="1"/>
    <col min="10264" max="10264" width="26.140625" style="1" customWidth="1"/>
    <col min="10265" max="10487" width="11.42578125" style="1"/>
    <col min="10488" max="10488" width="32.28515625" style="1" customWidth="1"/>
    <col min="10489" max="10491" width="12.7109375" style="1" bestFit="1" customWidth="1"/>
    <col min="10492" max="10492" width="12.42578125" style="1" customWidth="1"/>
    <col min="10493" max="10493" width="9.85546875" style="1" customWidth="1"/>
    <col min="10494" max="10494" width="9" style="1" customWidth="1"/>
    <col min="10495" max="10495" width="11.42578125" style="1"/>
    <col min="10496" max="10496" width="13.85546875" style="1" bestFit="1" customWidth="1"/>
    <col min="10497" max="10503" width="11.42578125" style="1"/>
    <col min="10504" max="10504" width="29.140625" style="1" customWidth="1"/>
    <col min="10505" max="10511" width="11.42578125" style="1"/>
    <col min="10512" max="10512" width="21.85546875" style="1" customWidth="1"/>
    <col min="10513" max="10519" width="11.42578125" style="1"/>
    <col min="10520" max="10520" width="26.140625" style="1" customWidth="1"/>
    <col min="10521" max="10743" width="11.42578125" style="1"/>
    <col min="10744" max="10744" width="32.28515625" style="1" customWidth="1"/>
    <col min="10745" max="10747" width="12.7109375" style="1" bestFit="1" customWidth="1"/>
    <col min="10748" max="10748" width="12.42578125" style="1" customWidth="1"/>
    <col min="10749" max="10749" width="9.85546875" style="1" customWidth="1"/>
    <col min="10750" max="10750" width="9" style="1" customWidth="1"/>
    <col min="10751" max="10751" width="11.42578125" style="1"/>
    <col min="10752" max="10752" width="13.85546875" style="1" bestFit="1" customWidth="1"/>
    <col min="10753" max="10759" width="11.42578125" style="1"/>
    <col min="10760" max="10760" width="29.140625" style="1" customWidth="1"/>
    <col min="10761" max="10767" width="11.42578125" style="1"/>
    <col min="10768" max="10768" width="21.85546875" style="1" customWidth="1"/>
    <col min="10769" max="10775" width="11.42578125" style="1"/>
    <col min="10776" max="10776" width="26.140625" style="1" customWidth="1"/>
    <col min="10777" max="10999" width="11.42578125" style="1"/>
    <col min="11000" max="11000" width="32.28515625" style="1" customWidth="1"/>
    <col min="11001" max="11003" width="12.7109375" style="1" bestFit="1" customWidth="1"/>
    <col min="11004" max="11004" width="12.42578125" style="1" customWidth="1"/>
    <col min="11005" max="11005" width="9.85546875" style="1" customWidth="1"/>
    <col min="11006" max="11006" width="9" style="1" customWidth="1"/>
    <col min="11007" max="11007" width="11.42578125" style="1"/>
    <col min="11008" max="11008" width="13.85546875" style="1" bestFit="1" customWidth="1"/>
    <col min="11009" max="11015" width="11.42578125" style="1"/>
    <col min="11016" max="11016" width="29.140625" style="1" customWidth="1"/>
    <col min="11017" max="11023" width="11.42578125" style="1"/>
    <col min="11024" max="11024" width="21.85546875" style="1" customWidth="1"/>
    <col min="11025" max="11031" width="11.42578125" style="1"/>
    <col min="11032" max="11032" width="26.140625" style="1" customWidth="1"/>
    <col min="11033" max="11255" width="11.42578125" style="1"/>
    <col min="11256" max="11256" width="32.28515625" style="1" customWidth="1"/>
    <col min="11257" max="11259" width="12.7109375" style="1" bestFit="1" customWidth="1"/>
    <col min="11260" max="11260" width="12.42578125" style="1" customWidth="1"/>
    <col min="11261" max="11261" width="9.85546875" style="1" customWidth="1"/>
    <col min="11262" max="11262" width="9" style="1" customWidth="1"/>
    <col min="11263" max="11263" width="11.42578125" style="1"/>
    <col min="11264" max="11264" width="13.85546875" style="1" bestFit="1" customWidth="1"/>
    <col min="11265" max="11271" width="11.42578125" style="1"/>
    <col min="11272" max="11272" width="29.140625" style="1" customWidth="1"/>
    <col min="11273" max="11279" width="11.42578125" style="1"/>
    <col min="11280" max="11280" width="21.85546875" style="1" customWidth="1"/>
    <col min="11281" max="11287" width="11.42578125" style="1"/>
    <col min="11288" max="11288" width="26.140625" style="1" customWidth="1"/>
    <col min="11289" max="11511" width="11.42578125" style="1"/>
    <col min="11512" max="11512" width="32.28515625" style="1" customWidth="1"/>
    <col min="11513" max="11515" width="12.7109375" style="1" bestFit="1" customWidth="1"/>
    <col min="11516" max="11516" width="12.42578125" style="1" customWidth="1"/>
    <col min="11517" max="11517" width="9.85546875" style="1" customWidth="1"/>
    <col min="11518" max="11518" width="9" style="1" customWidth="1"/>
    <col min="11519" max="11519" width="11.42578125" style="1"/>
    <col min="11520" max="11520" width="13.85546875" style="1" bestFit="1" customWidth="1"/>
    <col min="11521" max="11527" width="11.42578125" style="1"/>
    <col min="11528" max="11528" width="29.140625" style="1" customWidth="1"/>
    <col min="11529" max="11535" width="11.42578125" style="1"/>
    <col min="11536" max="11536" width="21.85546875" style="1" customWidth="1"/>
    <col min="11537" max="11543" width="11.42578125" style="1"/>
    <col min="11544" max="11544" width="26.140625" style="1" customWidth="1"/>
    <col min="11545" max="11767" width="11.42578125" style="1"/>
    <col min="11768" max="11768" width="32.28515625" style="1" customWidth="1"/>
    <col min="11769" max="11771" width="12.7109375" style="1" bestFit="1" customWidth="1"/>
    <col min="11772" max="11772" width="12.42578125" style="1" customWidth="1"/>
    <col min="11773" max="11773" width="9.85546875" style="1" customWidth="1"/>
    <col min="11774" max="11774" width="9" style="1" customWidth="1"/>
    <col min="11775" max="11775" width="11.42578125" style="1"/>
    <col min="11776" max="11776" width="13.85546875" style="1" bestFit="1" customWidth="1"/>
    <col min="11777" max="11783" width="11.42578125" style="1"/>
    <col min="11784" max="11784" width="29.140625" style="1" customWidth="1"/>
    <col min="11785" max="11791" width="11.42578125" style="1"/>
    <col min="11792" max="11792" width="21.85546875" style="1" customWidth="1"/>
    <col min="11793" max="11799" width="11.42578125" style="1"/>
    <col min="11800" max="11800" width="26.140625" style="1" customWidth="1"/>
    <col min="11801" max="12023" width="11.42578125" style="1"/>
    <col min="12024" max="12024" width="32.28515625" style="1" customWidth="1"/>
    <col min="12025" max="12027" width="12.7109375" style="1" bestFit="1" customWidth="1"/>
    <col min="12028" max="12028" width="12.42578125" style="1" customWidth="1"/>
    <col min="12029" max="12029" width="9.85546875" style="1" customWidth="1"/>
    <col min="12030" max="12030" width="9" style="1" customWidth="1"/>
    <col min="12031" max="12031" width="11.42578125" style="1"/>
    <col min="12032" max="12032" width="13.85546875" style="1" bestFit="1" customWidth="1"/>
    <col min="12033" max="12039" width="11.42578125" style="1"/>
    <col min="12040" max="12040" width="29.140625" style="1" customWidth="1"/>
    <col min="12041" max="12047" width="11.42578125" style="1"/>
    <col min="12048" max="12048" width="21.85546875" style="1" customWidth="1"/>
    <col min="12049" max="12055" width="11.42578125" style="1"/>
    <col min="12056" max="12056" width="26.140625" style="1" customWidth="1"/>
    <col min="12057" max="12279" width="11.42578125" style="1"/>
    <col min="12280" max="12280" width="32.28515625" style="1" customWidth="1"/>
    <col min="12281" max="12283" width="12.7109375" style="1" bestFit="1" customWidth="1"/>
    <col min="12284" max="12284" width="12.42578125" style="1" customWidth="1"/>
    <col min="12285" max="12285" width="9.85546875" style="1" customWidth="1"/>
    <col min="12286" max="12286" width="9" style="1" customWidth="1"/>
    <col min="12287" max="12287" width="11.42578125" style="1"/>
    <col min="12288" max="12288" width="13.85546875" style="1" bestFit="1" customWidth="1"/>
    <col min="12289" max="12295" width="11.42578125" style="1"/>
    <col min="12296" max="12296" width="29.140625" style="1" customWidth="1"/>
    <col min="12297" max="12303" width="11.42578125" style="1"/>
    <col min="12304" max="12304" width="21.85546875" style="1" customWidth="1"/>
    <col min="12305" max="12311" width="11.42578125" style="1"/>
    <col min="12312" max="12312" width="26.140625" style="1" customWidth="1"/>
    <col min="12313" max="12535" width="11.42578125" style="1"/>
    <col min="12536" max="12536" width="32.28515625" style="1" customWidth="1"/>
    <col min="12537" max="12539" width="12.7109375" style="1" bestFit="1" customWidth="1"/>
    <col min="12540" max="12540" width="12.42578125" style="1" customWidth="1"/>
    <col min="12541" max="12541" width="9.85546875" style="1" customWidth="1"/>
    <col min="12542" max="12542" width="9" style="1" customWidth="1"/>
    <col min="12543" max="12543" width="11.42578125" style="1"/>
    <col min="12544" max="12544" width="13.85546875" style="1" bestFit="1" customWidth="1"/>
    <col min="12545" max="12551" width="11.42578125" style="1"/>
    <col min="12552" max="12552" width="29.140625" style="1" customWidth="1"/>
    <col min="12553" max="12559" width="11.42578125" style="1"/>
    <col min="12560" max="12560" width="21.85546875" style="1" customWidth="1"/>
    <col min="12561" max="12567" width="11.42578125" style="1"/>
    <col min="12568" max="12568" width="26.140625" style="1" customWidth="1"/>
    <col min="12569" max="12791" width="11.42578125" style="1"/>
    <col min="12792" max="12792" width="32.28515625" style="1" customWidth="1"/>
    <col min="12793" max="12795" width="12.7109375" style="1" bestFit="1" customWidth="1"/>
    <col min="12796" max="12796" width="12.42578125" style="1" customWidth="1"/>
    <col min="12797" max="12797" width="9.85546875" style="1" customWidth="1"/>
    <col min="12798" max="12798" width="9" style="1" customWidth="1"/>
    <col min="12799" max="12799" width="11.42578125" style="1"/>
    <col min="12800" max="12800" width="13.85546875" style="1" bestFit="1" customWidth="1"/>
    <col min="12801" max="12807" width="11.42578125" style="1"/>
    <col min="12808" max="12808" width="29.140625" style="1" customWidth="1"/>
    <col min="12809" max="12815" width="11.42578125" style="1"/>
    <col min="12816" max="12816" width="21.85546875" style="1" customWidth="1"/>
    <col min="12817" max="12823" width="11.42578125" style="1"/>
    <col min="12824" max="12824" width="26.140625" style="1" customWidth="1"/>
    <col min="12825" max="13047" width="11.42578125" style="1"/>
    <col min="13048" max="13048" width="32.28515625" style="1" customWidth="1"/>
    <col min="13049" max="13051" width="12.7109375" style="1" bestFit="1" customWidth="1"/>
    <col min="13052" max="13052" width="12.42578125" style="1" customWidth="1"/>
    <col min="13053" max="13053" width="9.85546875" style="1" customWidth="1"/>
    <col min="13054" max="13054" width="9" style="1" customWidth="1"/>
    <col min="13055" max="13055" width="11.42578125" style="1"/>
    <col min="13056" max="13056" width="13.85546875" style="1" bestFit="1" customWidth="1"/>
    <col min="13057" max="13063" width="11.42578125" style="1"/>
    <col min="13064" max="13064" width="29.140625" style="1" customWidth="1"/>
    <col min="13065" max="13071" width="11.42578125" style="1"/>
    <col min="13072" max="13072" width="21.85546875" style="1" customWidth="1"/>
    <col min="13073" max="13079" width="11.42578125" style="1"/>
    <col min="13080" max="13080" width="26.140625" style="1" customWidth="1"/>
    <col min="13081" max="13303" width="11.42578125" style="1"/>
    <col min="13304" max="13304" width="32.28515625" style="1" customWidth="1"/>
    <col min="13305" max="13307" width="12.7109375" style="1" bestFit="1" customWidth="1"/>
    <col min="13308" max="13308" width="12.42578125" style="1" customWidth="1"/>
    <col min="13309" max="13309" width="9.85546875" style="1" customWidth="1"/>
    <col min="13310" max="13310" width="9" style="1" customWidth="1"/>
    <col min="13311" max="13311" width="11.42578125" style="1"/>
    <col min="13312" max="13312" width="13.85546875" style="1" bestFit="1" customWidth="1"/>
    <col min="13313" max="13319" width="11.42578125" style="1"/>
    <col min="13320" max="13320" width="29.140625" style="1" customWidth="1"/>
    <col min="13321" max="13327" width="11.42578125" style="1"/>
    <col min="13328" max="13328" width="21.85546875" style="1" customWidth="1"/>
    <col min="13329" max="13335" width="11.42578125" style="1"/>
    <col min="13336" max="13336" width="26.140625" style="1" customWidth="1"/>
    <col min="13337" max="13559" width="11.42578125" style="1"/>
    <col min="13560" max="13560" width="32.28515625" style="1" customWidth="1"/>
    <col min="13561" max="13563" width="12.7109375" style="1" bestFit="1" customWidth="1"/>
    <col min="13564" max="13564" width="12.42578125" style="1" customWidth="1"/>
    <col min="13565" max="13565" width="9.85546875" style="1" customWidth="1"/>
    <col min="13566" max="13566" width="9" style="1" customWidth="1"/>
    <col min="13567" max="13567" width="11.42578125" style="1"/>
    <col min="13568" max="13568" width="13.85546875" style="1" bestFit="1" customWidth="1"/>
    <col min="13569" max="13575" width="11.42578125" style="1"/>
    <col min="13576" max="13576" width="29.140625" style="1" customWidth="1"/>
    <col min="13577" max="13583" width="11.42578125" style="1"/>
    <col min="13584" max="13584" width="21.85546875" style="1" customWidth="1"/>
    <col min="13585" max="13591" width="11.42578125" style="1"/>
    <col min="13592" max="13592" width="26.140625" style="1" customWidth="1"/>
    <col min="13593" max="13815" width="11.42578125" style="1"/>
    <col min="13816" max="13816" width="32.28515625" style="1" customWidth="1"/>
    <col min="13817" max="13819" width="12.7109375" style="1" bestFit="1" customWidth="1"/>
    <col min="13820" max="13820" width="12.42578125" style="1" customWidth="1"/>
    <col min="13821" max="13821" width="9.85546875" style="1" customWidth="1"/>
    <col min="13822" max="13822" width="9" style="1" customWidth="1"/>
    <col min="13823" max="13823" width="11.42578125" style="1"/>
    <col min="13824" max="13824" width="13.85546875" style="1" bestFit="1" customWidth="1"/>
    <col min="13825" max="13831" width="11.42578125" style="1"/>
    <col min="13832" max="13832" width="29.140625" style="1" customWidth="1"/>
    <col min="13833" max="13839" width="11.42578125" style="1"/>
    <col min="13840" max="13840" width="21.85546875" style="1" customWidth="1"/>
    <col min="13841" max="13847" width="11.42578125" style="1"/>
    <col min="13848" max="13848" width="26.140625" style="1" customWidth="1"/>
    <col min="13849" max="14071" width="11.42578125" style="1"/>
    <col min="14072" max="14072" width="32.28515625" style="1" customWidth="1"/>
    <col min="14073" max="14075" width="12.7109375" style="1" bestFit="1" customWidth="1"/>
    <col min="14076" max="14076" width="12.42578125" style="1" customWidth="1"/>
    <col min="14077" max="14077" width="9.85546875" style="1" customWidth="1"/>
    <col min="14078" max="14078" width="9" style="1" customWidth="1"/>
    <col min="14079" max="14079" width="11.42578125" style="1"/>
    <col min="14080" max="14080" width="13.85546875" style="1" bestFit="1" customWidth="1"/>
    <col min="14081" max="14087" width="11.42578125" style="1"/>
    <col min="14088" max="14088" width="29.140625" style="1" customWidth="1"/>
    <col min="14089" max="14095" width="11.42578125" style="1"/>
    <col min="14096" max="14096" width="21.85546875" style="1" customWidth="1"/>
    <col min="14097" max="14103" width="11.42578125" style="1"/>
    <col min="14104" max="14104" width="26.140625" style="1" customWidth="1"/>
    <col min="14105" max="14327" width="11.42578125" style="1"/>
    <col min="14328" max="14328" width="32.28515625" style="1" customWidth="1"/>
    <col min="14329" max="14331" width="12.7109375" style="1" bestFit="1" customWidth="1"/>
    <col min="14332" max="14332" width="12.42578125" style="1" customWidth="1"/>
    <col min="14333" max="14333" width="9.85546875" style="1" customWidth="1"/>
    <col min="14334" max="14334" width="9" style="1" customWidth="1"/>
    <col min="14335" max="14335" width="11.42578125" style="1"/>
    <col min="14336" max="14336" width="13.85546875" style="1" bestFit="1" customWidth="1"/>
    <col min="14337" max="14343" width="11.42578125" style="1"/>
    <col min="14344" max="14344" width="29.140625" style="1" customWidth="1"/>
    <col min="14345" max="14351" width="11.42578125" style="1"/>
    <col min="14352" max="14352" width="21.85546875" style="1" customWidth="1"/>
    <col min="14353" max="14359" width="11.42578125" style="1"/>
    <col min="14360" max="14360" width="26.140625" style="1" customWidth="1"/>
    <col min="14361" max="14583" width="11.42578125" style="1"/>
    <col min="14584" max="14584" width="32.28515625" style="1" customWidth="1"/>
    <col min="14585" max="14587" width="12.7109375" style="1" bestFit="1" customWidth="1"/>
    <col min="14588" max="14588" width="12.42578125" style="1" customWidth="1"/>
    <col min="14589" max="14589" width="9.85546875" style="1" customWidth="1"/>
    <col min="14590" max="14590" width="9" style="1" customWidth="1"/>
    <col min="14591" max="14591" width="11.42578125" style="1"/>
    <col min="14592" max="14592" width="13.85546875" style="1" bestFit="1" customWidth="1"/>
    <col min="14593" max="14599" width="11.42578125" style="1"/>
    <col min="14600" max="14600" width="29.140625" style="1" customWidth="1"/>
    <col min="14601" max="14607" width="11.42578125" style="1"/>
    <col min="14608" max="14608" width="21.85546875" style="1" customWidth="1"/>
    <col min="14609" max="14615" width="11.42578125" style="1"/>
    <col min="14616" max="14616" width="26.140625" style="1" customWidth="1"/>
    <col min="14617" max="14839" width="11.42578125" style="1"/>
    <col min="14840" max="14840" width="32.28515625" style="1" customWidth="1"/>
    <col min="14841" max="14843" width="12.7109375" style="1" bestFit="1" customWidth="1"/>
    <col min="14844" max="14844" width="12.42578125" style="1" customWidth="1"/>
    <col min="14845" max="14845" width="9.85546875" style="1" customWidth="1"/>
    <col min="14846" max="14846" width="9" style="1" customWidth="1"/>
    <col min="14847" max="14847" width="11.42578125" style="1"/>
    <col min="14848" max="14848" width="13.85546875" style="1" bestFit="1" customWidth="1"/>
    <col min="14849" max="14855" width="11.42578125" style="1"/>
    <col min="14856" max="14856" width="29.140625" style="1" customWidth="1"/>
    <col min="14857" max="14863" width="11.42578125" style="1"/>
    <col min="14864" max="14864" width="21.85546875" style="1" customWidth="1"/>
    <col min="14865" max="14871" width="11.42578125" style="1"/>
    <col min="14872" max="14872" width="26.140625" style="1" customWidth="1"/>
    <col min="14873" max="15095" width="11.42578125" style="1"/>
    <col min="15096" max="15096" width="32.28515625" style="1" customWidth="1"/>
    <col min="15097" max="15099" width="12.7109375" style="1" bestFit="1" customWidth="1"/>
    <col min="15100" max="15100" width="12.42578125" style="1" customWidth="1"/>
    <col min="15101" max="15101" width="9.85546875" style="1" customWidth="1"/>
    <col min="15102" max="15102" width="9" style="1" customWidth="1"/>
    <col min="15103" max="15103" width="11.42578125" style="1"/>
    <col min="15104" max="15104" width="13.85546875" style="1" bestFit="1" customWidth="1"/>
    <col min="15105" max="15111" width="11.42578125" style="1"/>
    <col min="15112" max="15112" width="29.140625" style="1" customWidth="1"/>
    <col min="15113" max="15119" width="11.42578125" style="1"/>
    <col min="15120" max="15120" width="21.85546875" style="1" customWidth="1"/>
    <col min="15121" max="15127" width="11.42578125" style="1"/>
    <col min="15128" max="15128" width="26.140625" style="1" customWidth="1"/>
    <col min="15129" max="15351" width="11.42578125" style="1"/>
    <col min="15352" max="15352" width="32.28515625" style="1" customWidth="1"/>
    <col min="15353" max="15355" width="12.7109375" style="1" bestFit="1" customWidth="1"/>
    <col min="15356" max="15356" width="12.42578125" style="1" customWidth="1"/>
    <col min="15357" max="15357" width="9.85546875" style="1" customWidth="1"/>
    <col min="15358" max="15358" width="9" style="1" customWidth="1"/>
    <col min="15359" max="15359" width="11.42578125" style="1"/>
    <col min="15360" max="15360" width="13.85546875" style="1" bestFit="1" customWidth="1"/>
    <col min="15361" max="15367" width="11.42578125" style="1"/>
    <col min="15368" max="15368" width="29.140625" style="1" customWidth="1"/>
    <col min="15369" max="15375" width="11.42578125" style="1"/>
    <col min="15376" max="15376" width="21.85546875" style="1" customWidth="1"/>
    <col min="15377" max="15383" width="11.42578125" style="1"/>
    <col min="15384" max="15384" width="26.140625" style="1" customWidth="1"/>
    <col min="15385" max="15607" width="11.42578125" style="1"/>
    <col min="15608" max="15608" width="32.28515625" style="1" customWidth="1"/>
    <col min="15609" max="15611" width="12.7109375" style="1" bestFit="1" customWidth="1"/>
    <col min="15612" max="15612" width="12.42578125" style="1" customWidth="1"/>
    <col min="15613" max="15613" width="9.85546875" style="1" customWidth="1"/>
    <col min="15614" max="15614" width="9" style="1" customWidth="1"/>
    <col min="15615" max="15615" width="11.42578125" style="1"/>
    <col min="15616" max="15616" width="13.85546875" style="1" bestFit="1" customWidth="1"/>
    <col min="15617" max="15623" width="11.42578125" style="1"/>
    <col min="15624" max="15624" width="29.140625" style="1" customWidth="1"/>
    <col min="15625" max="15631" width="11.42578125" style="1"/>
    <col min="15632" max="15632" width="21.85546875" style="1" customWidth="1"/>
    <col min="15633" max="15639" width="11.42578125" style="1"/>
    <col min="15640" max="15640" width="26.140625" style="1" customWidth="1"/>
    <col min="15641" max="15863" width="11.42578125" style="1"/>
    <col min="15864" max="15864" width="32.28515625" style="1" customWidth="1"/>
    <col min="15865" max="15867" width="12.7109375" style="1" bestFit="1" customWidth="1"/>
    <col min="15868" max="15868" width="12.42578125" style="1" customWidth="1"/>
    <col min="15869" max="15869" width="9.85546875" style="1" customWidth="1"/>
    <col min="15870" max="15870" width="9" style="1" customWidth="1"/>
    <col min="15871" max="15871" width="11.42578125" style="1"/>
    <col min="15872" max="15872" width="13.85546875" style="1" bestFit="1" customWidth="1"/>
    <col min="15873" max="15879" width="11.42578125" style="1"/>
    <col min="15880" max="15880" width="29.140625" style="1" customWidth="1"/>
    <col min="15881" max="15887" width="11.42578125" style="1"/>
    <col min="15888" max="15888" width="21.85546875" style="1" customWidth="1"/>
    <col min="15889" max="15895" width="11.42578125" style="1"/>
    <col min="15896" max="15896" width="26.140625" style="1" customWidth="1"/>
    <col min="15897" max="16119" width="11.42578125" style="1"/>
    <col min="16120" max="16120" width="32.28515625" style="1" customWidth="1"/>
    <col min="16121" max="16123" width="12.7109375" style="1" bestFit="1" customWidth="1"/>
    <col min="16124" max="16124" width="12.42578125" style="1" customWidth="1"/>
    <col min="16125" max="16125" width="9.85546875" style="1" customWidth="1"/>
    <col min="16126" max="16126" width="9" style="1" customWidth="1"/>
    <col min="16127" max="16127" width="11.42578125" style="1"/>
    <col min="16128" max="16128" width="13.85546875" style="1" bestFit="1" customWidth="1"/>
    <col min="16129" max="16135" width="11.42578125" style="1"/>
    <col min="16136" max="16136" width="29.140625" style="1" customWidth="1"/>
    <col min="16137" max="16143" width="11.42578125" style="1"/>
    <col min="16144" max="16144" width="21.85546875" style="1" customWidth="1"/>
    <col min="16145" max="16151" width="11.42578125" style="1"/>
    <col min="16152" max="16152" width="26.140625" style="1" customWidth="1"/>
    <col min="16153" max="16384" width="11.42578125" style="1"/>
  </cols>
  <sheetData>
    <row r="1" spans="1:135">
      <c r="H1" s="1"/>
      <c r="I1" s="1"/>
      <c r="J1" s="2"/>
      <c r="K1" s="2"/>
      <c r="L1" s="3"/>
      <c r="M1" s="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</row>
    <row r="2" spans="1:135">
      <c r="H2" s="4"/>
      <c r="I2" s="1575"/>
      <c r="J2" s="1575"/>
      <c r="K2" s="1575"/>
      <c r="L2" s="3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</row>
    <row r="3" spans="1:135">
      <c r="A3" s="1576"/>
      <c r="B3" s="1576"/>
      <c r="C3" s="1576"/>
      <c r="D3" s="1576"/>
      <c r="E3" s="1576"/>
      <c r="F3" s="1576"/>
      <c r="G3" s="1576"/>
      <c r="H3" s="4"/>
      <c r="I3" s="5"/>
      <c r="J3" s="6"/>
      <c r="K3" s="6"/>
      <c r="L3" s="3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spans="1:135">
      <c r="A4" s="1576" t="s">
        <v>0</v>
      </c>
      <c r="B4" s="1576"/>
      <c r="C4" s="1576"/>
      <c r="D4" s="1576"/>
      <c r="E4" s="1576"/>
      <c r="F4" s="1576"/>
      <c r="G4" s="1576"/>
      <c r="H4" s="4"/>
      <c r="I4" s="5"/>
      <c r="J4" s="6"/>
      <c r="K4" s="6"/>
      <c r="L4" s="3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spans="1:135" ht="15">
      <c r="A5" s="1576" t="s">
        <v>1</v>
      </c>
      <c r="B5" s="1576"/>
      <c r="C5" s="1576"/>
      <c r="D5" s="1576"/>
      <c r="E5" s="1576"/>
      <c r="F5" s="1576"/>
      <c r="G5" s="1576"/>
      <c r="H5" s="4"/>
      <c r="I5"/>
      <c r="J5" s="7"/>
      <c r="K5" s="7"/>
      <c r="L5" s="3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</row>
    <row r="6" spans="1:135" ht="15">
      <c r="A6" s="1577" t="s">
        <v>2</v>
      </c>
      <c r="B6" s="1577"/>
      <c r="C6" s="1577"/>
      <c r="D6" s="1577"/>
      <c r="E6" s="1577"/>
      <c r="F6" s="1577"/>
      <c r="G6" s="1577"/>
      <c r="H6" s="4"/>
      <c r="I6"/>
      <c r="J6" s="5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</row>
    <row r="7" spans="1:135">
      <c r="A7" s="8"/>
      <c r="C7" s="9"/>
      <c r="D7" s="10"/>
      <c r="E7" s="11"/>
      <c r="F7" s="9"/>
      <c r="G7" s="9"/>
      <c r="H7" s="4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</row>
    <row r="8" spans="1:135" ht="12.75" customHeight="1">
      <c r="A8" s="1578" t="s">
        <v>3</v>
      </c>
      <c r="B8" s="1581" t="s">
        <v>4</v>
      </c>
      <c r="C8" s="1582"/>
      <c r="D8" s="1572"/>
      <c r="E8" s="1571" t="s">
        <v>5</v>
      </c>
      <c r="F8" s="1582"/>
      <c r="G8" s="1583"/>
      <c r="H8" s="4"/>
      <c r="I8" s="5"/>
      <c r="J8" s="5"/>
      <c r="K8" s="5"/>
      <c r="L8" s="3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</row>
    <row r="9" spans="1:135" ht="15" customHeight="1">
      <c r="A9" s="1579"/>
      <c r="B9" s="1584" t="s">
        <v>6</v>
      </c>
      <c r="C9" s="1586" t="s">
        <v>7</v>
      </c>
      <c r="D9" s="1572"/>
      <c r="E9" s="1571" t="s">
        <v>8</v>
      </c>
      <c r="F9" s="1572"/>
      <c r="G9" s="12">
        <v>2021</v>
      </c>
      <c r="H9" s="4"/>
      <c r="I9" s="13"/>
      <c r="J9" s="13"/>
      <c r="K9" s="13"/>
      <c r="L9" s="3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</row>
    <row r="10" spans="1:135" ht="26.25" customHeight="1">
      <c r="A10" s="1580"/>
      <c r="B10" s="1585"/>
      <c r="C10" s="14" t="s">
        <v>9</v>
      </c>
      <c r="D10" s="15" t="s">
        <v>10</v>
      </c>
      <c r="E10" s="15" t="s">
        <v>11</v>
      </c>
      <c r="F10" s="14" t="s">
        <v>12</v>
      </c>
      <c r="G10" s="1042" t="s">
        <v>13</v>
      </c>
      <c r="H10" s="4"/>
      <c r="I10" s="17"/>
      <c r="J10"/>
      <c r="K10" s="13"/>
      <c r="L10" s="3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</row>
    <row r="11" spans="1:135" ht="15">
      <c r="A11" s="18" t="s">
        <v>14</v>
      </c>
      <c r="B11" s="19">
        <f>B13+B20+B37+B39</f>
        <v>80207824957.780014</v>
      </c>
      <c r="C11" s="19">
        <f>C13+C20+C37+C39</f>
        <v>83808199057</v>
      </c>
      <c r="D11" s="19">
        <f>D13+D20+D37+D39</f>
        <v>92798576283.040009</v>
      </c>
      <c r="E11" s="20">
        <f>D11-C11</f>
        <v>8990377226.0400085</v>
      </c>
      <c r="F11" s="21">
        <f>(D11*100/C11)-100</f>
        <v>10.727324208369424</v>
      </c>
      <c r="G11" s="22">
        <f>(D11/1.0779)/B11*100-100</f>
        <v>7.3361718049536222</v>
      </c>
      <c r="H11" s="23"/>
      <c r="I11" s="24"/>
      <c r="J11" s="25"/>
      <c r="K11" s="13"/>
      <c r="L11" s="3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</row>
    <row r="12" spans="1:135" s="7" customFormat="1" ht="12.75" customHeight="1">
      <c r="A12" s="26"/>
      <c r="B12" s="27"/>
      <c r="C12" s="27"/>
      <c r="D12" s="27"/>
      <c r="E12" s="28"/>
      <c r="F12" s="29"/>
      <c r="G12" s="22"/>
      <c r="H12" s="23"/>
      <c r="I12" s="23"/>
      <c r="J12" s="23"/>
      <c r="K12" s="13"/>
      <c r="M12" s="3"/>
    </row>
    <row r="13" spans="1:135">
      <c r="A13" s="30" t="s">
        <v>15</v>
      </c>
      <c r="B13" s="31">
        <f>B14+B15+B16+B17+B18</f>
        <v>3480288883.6099997</v>
      </c>
      <c r="C13" s="31">
        <f>C14+C15+C16+C17+C18</f>
        <v>3218719367</v>
      </c>
      <c r="D13" s="31">
        <f>D14+D15+D16+D17+D18</f>
        <v>3965691909.2999997</v>
      </c>
      <c r="E13" s="32">
        <f t="shared" ref="E13:E17" si="0">D13-C13</f>
        <v>746972542.29999971</v>
      </c>
      <c r="F13" s="33">
        <f>(D13*100/C13)-100</f>
        <v>23.207134798962429</v>
      </c>
      <c r="G13" s="22">
        <f>(D13/1.0779)/B13*100-100</f>
        <v>5.7122228540558382</v>
      </c>
      <c r="H13" s="4"/>
      <c r="I13" s="5"/>
      <c r="J13" s="13"/>
      <c r="K13" s="34"/>
      <c r="L13" s="3"/>
      <c r="M13" s="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</row>
    <row r="14" spans="1:135">
      <c r="A14" s="35" t="s">
        <v>16</v>
      </c>
      <c r="B14" s="36">
        <f>'[18]INGR 3'!B8</f>
        <v>1509184337</v>
      </c>
      <c r="C14" s="36">
        <f>'[18]INGR 3'!C8</f>
        <v>1418344688</v>
      </c>
      <c r="D14" s="37">
        <f>'[18]INGR 3'!D8</f>
        <v>1621870626.9000001</v>
      </c>
      <c r="E14" s="38">
        <f t="shared" si="0"/>
        <v>203525938.9000001</v>
      </c>
      <c r="F14" s="39">
        <f t="shared" ref="F14:F17" si="1">(D14*100/C14)-100</f>
        <v>14.349540039310952</v>
      </c>
      <c r="G14" s="40">
        <f>(D14/1.0779)/B14*100-100</f>
        <v>-0.29993364448182547</v>
      </c>
      <c r="H14" s="41"/>
      <c r="I14" s="5"/>
      <c r="J14" s="5"/>
      <c r="K14" s="5"/>
      <c r="L14" s="3"/>
      <c r="M14" s="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spans="1:135">
      <c r="A15" s="35" t="s">
        <v>17</v>
      </c>
      <c r="B15" s="36">
        <v>0</v>
      </c>
      <c r="C15" s="36">
        <f>'[18]INGR 4 '!C10</f>
        <v>0</v>
      </c>
      <c r="D15" s="36">
        <f>'[18]INGR 4 '!D10</f>
        <v>0</v>
      </c>
      <c r="E15" s="38">
        <f t="shared" si="0"/>
        <v>0</v>
      </c>
      <c r="F15" s="39">
        <v>0</v>
      </c>
      <c r="G15" s="40">
        <v>0</v>
      </c>
      <c r="H15" s="4"/>
      <c r="I15" s="5"/>
      <c r="J15" s="5"/>
      <c r="K15" s="3"/>
      <c r="L15" s="3"/>
      <c r="M15" s="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</row>
    <row r="16" spans="1:135">
      <c r="A16" s="35" t="s">
        <v>18</v>
      </c>
      <c r="B16" s="36">
        <f>'[18]INGR 4 '!B12</f>
        <v>1757858702.02</v>
      </c>
      <c r="C16" s="36">
        <f>'[18]INGR 4 '!C12</f>
        <v>1666385595</v>
      </c>
      <c r="D16" s="37">
        <f>'[18]INGR 4 '!D12</f>
        <v>1913333053.2899997</v>
      </c>
      <c r="E16" s="38">
        <f t="shared" si="0"/>
        <v>246947458.28999972</v>
      </c>
      <c r="F16" s="39">
        <f t="shared" si="1"/>
        <v>14.819346676481544</v>
      </c>
      <c r="G16" s="40">
        <f>(D16/1.0779)/B16*100-100</f>
        <v>0.97831953470364397</v>
      </c>
      <c r="H16" s="4"/>
      <c r="I16" s="5" t="s">
        <v>19</v>
      </c>
      <c r="J16" s="5"/>
      <c r="K16" s="5"/>
      <c r="L16" s="3"/>
      <c r="M16" s="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</row>
    <row r="17" spans="1:135" ht="15">
      <c r="A17" s="35" t="s">
        <v>20</v>
      </c>
      <c r="B17" s="36">
        <f>'[18]INGR 4 '!B14</f>
        <v>99437230.909999996</v>
      </c>
      <c r="C17" s="36">
        <f>'[18]INGR 4 '!C14</f>
        <v>116531800</v>
      </c>
      <c r="D17" s="37">
        <f>'[18]INGR 4 '!D14</f>
        <v>266343421.56</v>
      </c>
      <c r="E17" s="38">
        <f t="shared" si="0"/>
        <v>149811621.56</v>
      </c>
      <c r="F17" s="39">
        <f t="shared" si="1"/>
        <v>128.55857504990055</v>
      </c>
      <c r="G17" s="40">
        <f>(D17/1.0779)/B17*100-100</f>
        <v>148.49318404962511</v>
      </c>
      <c r="H17" s="4"/>
      <c r="I17" s="5" t="s">
        <v>21</v>
      </c>
      <c r="J17" s="5">
        <v>125.997</v>
      </c>
      <c r="K17" s="5">
        <f>J17/J18</f>
        <v>1.0779661886999077</v>
      </c>
      <c r="L17" s="3"/>
      <c r="M17" s="42"/>
      <c r="N17" s="4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</row>
    <row r="18" spans="1:135" s="2" customFormat="1" ht="15">
      <c r="A18" s="35" t="s">
        <v>22</v>
      </c>
      <c r="B18" s="36">
        <f>'[18]INGR 4 '!B16</f>
        <v>113808613.68000001</v>
      </c>
      <c r="C18" s="36">
        <f>'[18]INGR 4 '!C16</f>
        <v>17457284</v>
      </c>
      <c r="D18" s="37">
        <f>'[18]INGR 4 '!D16</f>
        <v>164144807.54999998</v>
      </c>
      <c r="E18" s="38">
        <f>D18-C18</f>
        <v>146687523.54999998</v>
      </c>
      <c r="F18" s="39">
        <f>(D18*100/C18)-100</f>
        <v>840.26543619270888</v>
      </c>
      <c r="G18" s="40">
        <f>(D18/1.0779)/B18*100-100</f>
        <v>33.805370220428557</v>
      </c>
      <c r="H18" s="4"/>
      <c r="I18" s="5" t="s">
        <v>23</v>
      </c>
      <c r="J18" s="43">
        <v>116.884</v>
      </c>
      <c r="K18" s="5"/>
      <c r="M18"/>
      <c r="N18"/>
    </row>
    <row r="19" spans="1:135" s="7" customFormat="1" ht="11.25" customHeight="1">
      <c r="A19" s="44"/>
      <c r="B19" s="45"/>
      <c r="C19" s="45"/>
      <c r="D19" s="45"/>
      <c r="E19" s="38"/>
      <c r="F19" s="39"/>
      <c r="G19" s="40"/>
      <c r="H19" s="4"/>
      <c r="I19" s="5"/>
      <c r="J19" s="5"/>
      <c r="K19" s="5"/>
    </row>
    <row r="20" spans="1:135" s="7" customFormat="1" ht="57" customHeight="1">
      <c r="A20" s="46" t="s">
        <v>24</v>
      </c>
      <c r="B20" s="31">
        <f>B22+B34</f>
        <v>74899755549.900009</v>
      </c>
      <c r="C20" s="31">
        <f t="shared" ref="C20:D20" si="2">C22+C34</f>
        <v>80589479689</v>
      </c>
      <c r="D20" s="31">
        <f t="shared" si="2"/>
        <v>87443895768.76001</v>
      </c>
      <c r="E20" s="32">
        <f>D20-C20</f>
        <v>6854416079.7600098</v>
      </c>
      <c r="F20" s="33">
        <f>(D20*100/C20)-100</f>
        <v>8.5053484725446111</v>
      </c>
      <c r="G20" s="22">
        <f>(D20/1.0779)/B20*100-100</f>
        <v>8.3105162068849268</v>
      </c>
      <c r="H20" s="4"/>
      <c r="I20" s="5"/>
      <c r="J20" s="5"/>
      <c r="K20" s="47">
        <v>1.0779000000000001</v>
      </c>
    </row>
    <row r="21" spans="1:135" s="7" customFormat="1" ht="12" customHeight="1">
      <c r="A21" s="44"/>
      <c r="B21" s="45"/>
      <c r="C21" s="45"/>
      <c r="D21" s="45"/>
      <c r="E21" s="38"/>
      <c r="F21" s="39"/>
      <c r="G21" s="40"/>
      <c r="H21" s="4"/>
      <c r="I21" s="5"/>
      <c r="J21" s="5"/>
      <c r="K21" s="5"/>
    </row>
    <row r="22" spans="1:135" ht="46.5" customHeight="1">
      <c r="A22" s="48" t="s">
        <v>25</v>
      </c>
      <c r="B22" s="49">
        <f>SUM(B24:B32)</f>
        <v>72274826209.800003</v>
      </c>
      <c r="C22" s="49">
        <f t="shared" ref="C22:D22" si="3">SUM(C24:C32)</f>
        <v>77966623509</v>
      </c>
      <c r="D22" s="49">
        <f t="shared" si="3"/>
        <v>84749653059.360016</v>
      </c>
      <c r="E22" s="50">
        <f>D22-C22</f>
        <v>6783029550.3600159</v>
      </c>
      <c r="F22" s="39">
        <f>(D22*100/C22)-100</f>
        <v>8.699914457084347</v>
      </c>
      <c r="G22" s="40">
        <f>(D22/1.0779)/B22*100-100</f>
        <v>8.7858478887084033</v>
      </c>
      <c r="H22" s="4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spans="1:135" s="7" customFormat="1" ht="7.5" customHeight="1">
      <c r="A23" s="26"/>
      <c r="B23" s="27"/>
      <c r="C23" s="27"/>
      <c r="D23" s="27"/>
      <c r="E23" s="51"/>
      <c r="F23" s="29"/>
      <c r="G23" s="40"/>
      <c r="H23" s="4"/>
    </row>
    <row r="24" spans="1:135">
      <c r="A24" s="35" t="s">
        <v>26</v>
      </c>
      <c r="B24" s="36">
        <f>'[18]INGR 9'!B10</f>
        <v>21564003371</v>
      </c>
      <c r="C24" s="36">
        <f>'[18]INGR 9'!C10</f>
        <v>23684870526</v>
      </c>
      <c r="D24" s="37">
        <f>'[18]INGR 9'!D10</f>
        <v>27786766397</v>
      </c>
      <c r="E24" s="38">
        <f>D24-C24</f>
        <v>4101895871</v>
      </c>
      <c r="F24" s="39">
        <f>(D24*100/C24)-100</f>
        <v>17.318633287427744</v>
      </c>
      <c r="G24" s="40">
        <f>(D24/1.0779)/B24*100-100</f>
        <v>19.544650596412311</v>
      </c>
      <c r="H24" s="4"/>
      <c r="M24" s="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</row>
    <row r="25" spans="1:135" s="7" customFormat="1" ht="7.5" customHeight="1">
      <c r="A25" s="26"/>
      <c r="B25" s="27"/>
      <c r="C25" s="27"/>
      <c r="D25" s="52"/>
      <c r="E25" s="53"/>
      <c r="F25" s="54"/>
      <c r="G25" s="40"/>
      <c r="H25" s="4"/>
    </row>
    <row r="26" spans="1:135">
      <c r="A26" s="55" t="s">
        <v>27</v>
      </c>
      <c r="B26" s="36">
        <f>'[18]INGR 9'!B18</f>
        <v>45822352982.75</v>
      </c>
      <c r="C26" s="36">
        <f>'[18]INGR 9'!C18</f>
        <v>47782116834</v>
      </c>
      <c r="D26" s="37">
        <f>'[18]INGR 9'!D18</f>
        <v>48879624883.290001</v>
      </c>
      <c r="E26" s="38">
        <f>D26-C26</f>
        <v>1097508049.2900009</v>
      </c>
      <c r="F26" s="39">
        <f>(D26*100/C26)-100</f>
        <v>2.2969012718772035</v>
      </c>
      <c r="G26" s="40">
        <f>(D26/1.0779)/B26*100-100</f>
        <v>-1.0371928366877796</v>
      </c>
      <c r="H26" s="56"/>
      <c r="I26" s="1041"/>
      <c r="J26" s="1041"/>
      <c r="K26" s="1041"/>
      <c r="L26" s="3"/>
      <c r="M26" s="3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</row>
    <row r="27" spans="1:135">
      <c r="A27" s="55"/>
      <c r="B27" s="36"/>
      <c r="C27" s="36"/>
      <c r="D27" s="37"/>
      <c r="E27" s="38"/>
      <c r="F27" s="39"/>
      <c r="G27" s="40"/>
      <c r="H27" s="4"/>
      <c r="I27" s="57"/>
      <c r="J27" s="57"/>
      <c r="K27" s="57"/>
      <c r="L27" s="7"/>
      <c r="M27" s="3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</row>
    <row r="28" spans="1:135">
      <c r="A28" s="55" t="s">
        <v>28</v>
      </c>
      <c r="B28" s="36">
        <f>'[18]INGR 9'!B30</f>
        <v>3720549056.0500002</v>
      </c>
      <c r="C28" s="36">
        <f>'[18]INGR 9'!C30</f>
        <v>2774888321</v>
      </c>
      <c r="D28" s="37">
        <f>'[18]INGR 9'!D30</f>
        <v>4296259362.0699997</v>
      </c>
      <c r="E28" s="38">
        <f>D28-C28</f>
        <v>1521371041.0699997</v>
      </c>
      <c r="F28" s="39">
        <f>(D28*100/C28)-100</f>
        <v>54.826388130882918</v>
      </c>
      <c r="G28" s="40">
        <f>(D28/1.0779)/B28*100-100</f>
        <v>7.1284902390593459</v>
      </c>
      <c r="H28" s="4"/>
      <c r="I28" s="5"/>
      <c r="J28" s="6"/>
      <c r="K28" s="6"/>
      <c r="L28" s="3"/>
      <c r="M28" s="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</row>
    <row r="29" spans="1:135">
      <c r="A29" s="55"/>
      <c r="B29" s="36"/>
      <c r="C29" s="36"/>
      <c r="D29" s="37"/>
      <c r="E29" s="38"/>
      <c r="F29" s="39"/>
      <c r="G29" s="40"/>
      <c r="H29" s="4"/>
      <c r="I29" s="5"/>
      <c r="J29" s="6"/>
      <c r="K29" s="6"/>
      <c r="L29" s="7"/>
      <c r="M29" s="3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</row>
    <row r="30" spans="1:135">
      <c r="A30" s="55" t="s">
        <v>29</v>
      </c>
      <c r="B30" s="36">
        <f>'[18]INGR 9'!B33</f>
        <v>1127151153</v>
      </c>
      <c r="C30" s="36">
        <f>'[18]INGR 9'!C33</f>
        <v>3719226526</v>
      </c>
      <c r="D30" s="37">
        <f>'[18]INGR 9'!D33</f>
        <v>3716576608</v>
      </c>
      <c r="E30" s="38">
        <f>D30-C30</f>
        <v>-2649918</v>
      </c>
      <c r="F30" s="39">
        <f>(D30*100/C30)-100</f>
        <v>-7.1249169188135397E-2</v>
      </c>
      <c r="G30" s="40">
        <f>(D30/1.0779)/B30*100-100</f>
        <v>205.90209942564286</v>
      </c>
      <c r="H30" s="41"/>
      <c r="I30" s="58"/>
      <c r="J30" s="59"/>
      <c r="K30" s="59"/>
      <c r="L30" s="3"/>
      <c r="M30" s="3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</row>
    <row r="31" spans="1:135" s="7" customFormat="1">
      <c r="A31" s="60" t="s">
        <v>30</v>
      </c>
      <c r="B31" s="61"/>
      <c r="C31" s="61" t="s">
        <v>31</v>
      </c>
      <c r="D31" s="62"/>
      <c r="E31" s="38"/>
      <c r="F31" s="39"/>
      <c r="G31" s="40"/>
      <c r="H31" s="4"/>
      <c r="I31" s="58"/>
      <c r="J31" s="59"/>
      <c r="K31" s="59"/>
      <c r="L31" s="3"/>
    </row>
    <row r="32" spans="1:135" s="7" customFormat="1">
      <c r="A32" s="63" t="s">
        <v>32</v>
      </c>
      <c r="B32" s="36">
        <f>'[18]INGR 9'!B52</f>
        <v>40769647</v>
      </c>
      <c r="C32" s="36">
        <f>'[18]INGR 9'!C52</f>
        <v>5521302</v>
      </c>
      <c r="D32" s="37">
        <f>'[18]INGR 9'!D52</f>
        <v>70425809</v>
      </c>
      <c r="E32" s="38">
        <f>D32-C32</f>
        <v>64904507</v>
      </c>
      <c r="F32" s="39">
        <f>(D32*100/C32)-100</f>
        <v>1175.529014714283</v>
      </c>
      <c r="G32" s="40">
        <f>(D32/1.0779)/B32*100-100</f>
        <v>60.256783367383946</v>
      </c>
      <c r="H32" s="4"/>
      <c r="I32" s="58"/>
      <c r="J32" s="59"/>
      <c r="K32" s="59"/>
      <c r="L32" s="3"/>
    </row>
    <row r="33" spans="1:135" s="7" customFormat="1">
      <c r="A33" s="60"/>
      <c r="B33" s="61"/>
      <c r="C33" s="61"/>
      <c r="D33" s="62"/>
      <c r="E33" s="38"/>
      <c r="F33" s="39"/>
      <c r="G33" s="40"/>
      <c r="H33" s="4"/>
      <c r="I33" s="58"/>
      <c r="J33" s="59"/>
      <c r="K33" s="59"/>
      <c r="L33" s="3"/>
    </row>
    <row r="34" spans="1:135" ht="25.5" customHeight="1">
      <c r="A34" s="64" t="s">
        <v>33</v>
      </c>
      <c r="B34" s="49">
        <f>'[18]INGR 9'!B56</f>
        <v>2624929340.0999999</v>
      </c>
      <c r="C34" s="49">
        <f>'[18]INGR 9'!C56</f>
        <v>2622856180</v>
      </c>
      <c r="D34" s="49">
        <f>'[18]INGR 9'!D56</f>
        <v>2694242709.4000001</v>
      </c>
      <c r="E34" s="50">
        <f>D34-C34</f>
        <v>71386529.400000095</v>
      </c>
      <c r="F34" s="39">
        <f>(D34*100/C34)-100</f>
        <v>2.7217096364010303</v>
      </c>
      <c r="G34" s="40">
        <f>(D34/1.0779)/B34*100-100</f>
        <v>-4.7772702607288409</v>
      </c>
      <c r="H34" s="4"/>
      <c r="I34" s="58"/>
      <c r="J34" s="59"/>
      <c r="K34" s="59"/>
      <c r="L34" s="3"/>
      <c r="M34" s="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</row>
    <row r="35" spans="1:135" s="7" customFormat="1" ht="13.5" customHeight="1">
      <c r="A35" s="26"/>
      <c r="B35" s="27"/>
      <c r="C35" s="27"/>
      <c r="D35" s="52"/>
      <c r="E35" s="51"/>
      <c r="F35" s="29"/>
      <c r="G35" s="40"/>
      <c r="H35" s="4"/>
      <c r="I35" s="4"/>
      <c r="J35" s="3"/>
      <c r="K35" s="3"/>
    </row>
    <row r="36" spans="1:135" s="7" customFormat="1" ht="14.25" customHeight="1">
      <c r="A36" s="65"/>
      <c r="B36" s="31"/>
      <c r="C36" s="31"/>
      <c r="D36" s="66"/>
      <c r="E36" s="32"/>
      <c r="F36" s="39"/>
      <c r="G36" s="40"/>
      <c r="H36" s="4"/>
      <c r="I36" s="5"/>
      <c r="J36" s="6"/>
      <c r="K36" s="6"/>
    </row>
    <row r="37" spans="1:135" s="7" customFormat="1" ht="14.25" customHeight="1">
      <c r="A37" s="67" t="s">
        <v>34</v>
      </c>
      <c r="B37" s="31">
        <f>'[18]INGR 13'!B8</f>
        <v>66908892.170000002</v>
      </c>
      <c r="C37" s="31">
        <f>'[18]INGR 13'!C8</f>
        <v>1</v>
      </c>
      <c r="D37" s="31">
        <f>'[18]INGR 13'!D8</f>
        <v>52381827.18</v>
      </c>
      <c r="E37" s="32">
        <f>D37-C37</f>
        <v>52381826.18</v>
      </c>
      <c r="F37" s="68" t="s">
        <v>35</v>
      </c>
      <c r="G37" s="69">
        <f>(D37/1.0779)/B37*100-100</f>
        <v>-27.3696173437352</v>
      </c>
      <c r="H37" s="23"/>
      <c r="I37" s="5"/>
      <c r="J37" s="6"/>
      <c r="K37" s="6"/>
      <c r="L37" s="3"/>
    </row>
    <row r="38" spans="1:135" s="7" customFormat="1" ht="14.25" customHeight="1">
      <c r="A38" s="67"/>
      <c r="B38" s="31"/>
      <c r="C38" s="31"/>
      <c r="D38" s="31"/>
      <c r="E38" s="32"/>
      <c r="F38" s="68"/>
      <c r="G38" s="69"/>
      <c r="H38" s="23"/>
      <c r="I38" s="70"/>
      <c r="J38" s="59"/>
      <c r="K38" s="59"/>
    </row>
    <row r="39" spans="1:135" s="7" customFormat="1" ht="14.25" customHeight="1">
      <c r="A39" s="46" t="s">
        <v>36</v>
      </c>
      <c r="B39" s="31">
        <v>1760871632.0999999</v>
      </c>
      <c r="C39" s="31">
        <v>0</v>
      </c>
      <c r="D39" s="31">
        <v>1336606777.8</v>
      </c>
      <c r="E39" s="32">
        <f>D39-C39</f>
        <v>1336606777.8</v>
      </c>
      <c r="F39" s="71" t="s">
        <v>35</v>
      </c>
      <c r="G39" s="69">
        <f>(D39/1.0779)/B39*100-100</f>
        <v>-29.579761733801163</v>
      </c>
      <c r="H39" s="56"/>
      <c r="I39" s="23"/>
      <c r="J39" s="3"/>
      <c r="K39" s="3"/>
    </row>
    <row r="40" spans="1:135" s="7" customFormat="1" ht="14.25" customHeight="1">
      <c r="A40" s="72"/>
      <c r="B40" s="73"/>
      <c r="C40" s="74"/>
      <c r="D40" s="75"/>
      <c r="E40" s="76"/>
      <c r="F40" s="77"/>
      <c r="G40" s="78"/>
      <c r="H40" s="4"/>
      <c r="I40" s="23"/>
    </row>
    <row r="41" spans="1:135" ht="18" customHeight="1">
      <c r="A41" s="1573" t="s">
        <v>37</v>
      </c>
      <c r="B41" s="1573"/>
      <c r="C41" s="1573"/>
      <c r="D41" s="79"/>
      <c r="E41" s="1040"/>
      <c r="F41" s="1040"/>
      <c r="G41" s="1040"/>
      <c r="H41" s="4"/>
      <c r="I41" s="2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spans="1:135">
      <c r="A42" s="1574" t="s">
        <v>38</v>
      </c>
      <c r="B42" s="1574"/>
      <c r="C42" s="80"/>
      <c r="D42" s="79"/>
      <c r="E42" s="1040"/>
      <c r="F42" s="1040"/>
      <c r="G42" s="1040"/>
      <c r="H42" s="4"/>
      <c r="I42" s="4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spans="1:135">
      <c r="B43" s="81"/>
      <c r="C43" s="82"/>
      <c r="D43" s="83"/>
      <c r="H43" s="4"/>
      <c r="I43" s="5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</row>
    <row r="44" spans="1:135">
      <c r="B44" s="84"/>
      <c r="C44" s="79"/>
      <c r="D44" s="82"/>
      <c r="H44" s="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</row>
    <row r="45" spans="1:135">
      <c r="B45" s="85"/>
      <c r="C45" s="85"/>
      <c r="D45" s="85"/>
      <c r="H45" s="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</row>
    <row r="46" spans="1:135">
      <c r="B46" s="86"/>
      <c r="C46" s="86"/>
      <c r="D46" s="86"/>
      <c r="H46" s="4"/>
      <c r="J46" s="3"/>
      <c r="K46" s="3"/>
      <c r="L46" s="3"/>
      <c r="M46" s="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</row>
    <row r="47" spans="1:135">
      <c r="B47" s="1040"/>
      <c r="C47" s="79"/>
      <c r="D47" s="79"/>
      <c r="H47" s="4"/>
      <c r="J47" s="3"/>
      <c r="K47" s="3"/>
      <c r="L47" s="3"/>
      <c r="M47" s="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</row>
    <row r="48" spans="1:135">
      <c r="B48" s="1040"/>
      <c r="C48" s="1040"/>
      <c r="D48" s="1040"/>
      <c r="H48" s="4"/>
      <c r="J48" s="3"/>
      <c r="K48" s="3"/>
      <c r="L48" s="3"/>
      <c r="M48" s="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spans="2:135">
      <c r="B49" s="1040"/>
      <c r="C49" s="1040"/>
      <c r="D49" s="1040"/>
      <c r="E49" s="2"/>
      <c r="F49" s="2"/>
      <c r="G49" s="2"/>
      <c r="H49" s="87"/>
      <c r="J49" s="3"/>
      <c r="K49" s="3"/>
      <c r="L49" s="3"/>
      <c r="M49" s="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spans="2:135" s="1040" customFormat="1" ht="9">
      <c r="B50" s="88"/>
      <c r="C50" s="89"/>
      <c r="D50" s="90"/>
      <c r="H50" s="91"/>
      <c r="I50" s="91"/>
    </row>
    <row r="51" spans="2:135">
      <c r="B51" s="88"/>
      <c r="C51" s="92"/>
      <c r="D51" s="90"/>
      <c r="H51" s="4"/>
      <c r="J51" s="3"/>
      <c r="K51" s="3"/>
      <c r="L51" s="3"/>
      <c r="M51" s="3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</row>
    <row r="52" spans="2:135">
      <c r="B52" s="90"/>
      <c r="C52" s="90"/>
      <c r="D52" s="90"/>
      <c r="H52" s="4"/>
      <c r="J52" s="3"/>
      <c r="K52" s="3"/>
      <c r="L52" s="3"/>
      <c r="M52" s="3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</row>
    <row r="53" spans="2:135">
      <c r="B53" s="1040"/>
      <c r="C53" s="1040"/>
      <c r="D53" s="93"/>
      <c r="H53" s="4"/>
      <c r="J53" s="3"/>
      <c r="K53" s="3"/>
      <c r="L53" s="3"/>
      <c r="M53" s="3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</row>
    <row r="54" spans="2:135">
      <c r="B54" s="94"/>
      <c r="H54" s="4"/>
      <c r="J54" s="3"/>
      <c r="K54" s="3"/>
      <c r="L54" s="3"/>
      <c r="M54" s="3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spans="2:135" ht="15">
      <c r="B55" s="95"/>
      <c r="C55" s="96"/>
      <c r="D55" s="97"/>
      <c r="E55" s="97"/>
      <c r="F55" s="98"/>
      <c r="G55" s="99"/>
      <c r="H55" s="4"/>
      <c r="J55" s="3"/>
      <c r="K55" s="3"/>
      <c r="L55" s="3"/>
      <c r="M55" s="3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</row>
    <row r="56" spans="2:135">
      <c r="B56" s="1040"/>
      <c r="H56" s="4"/>
      <c r="J56" s="3"/>
      <c r="K56" s="3"/>
      <c r="L56" s="3"/>
      <c r="M56" s="3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</row>
    <row r="57" spans="2:135">
      <c r="B57" s="95"/>
      <c r="H57" s="4"/>
      <c r="J57" s="3"/>
      <c r="K57" s="3"/>
      <c r="L57" s="3"/>
      <c r="M57" s="3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</row>
    <row r="58" spans="2:135">
      <c r="B58" s="100"/>
      <c r="H58" s="4"/>
      <c r="J58" s="3"/>
      <c r="K58" s="3"/>
      <c r="L58" s="3"/>
      <c r="M58" s="3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spans="2:135">
      <c r="H59" s="4"/>
      <c r="J59" s="3"/>
      <c r="K59" s="3"/>
      <c r="L59" s="3"/>
      <c r="M59" s="3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spans="2:135">
      <c r="H60" s="4"/>
      <c r="J60" s="3"/>
      <c r="K60" s="3"/>
      <c r="L60" s="3"/>
      <c r="M60" s="3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spans="2:135">
      <c r="H61" s="4"/>
      <c r="J61" s="3"/>
      <c r="K61" s="3"/>
      <c r="L61" s="3"/>
      <c r="M61" s="3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spans="2:135">
      <c r="B62" s="94"/>
      <c r="C62" s="101"/>
      <c r="H62" s="4"/>
      <c r="J62" s="3"/>
      <c r="K62" s="3"/>
      <c r="L62" s="3"/>
      <c r="M62" s="3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spans="2:135">
      <c r="B63" s="94"/>
      <c r="C63" s="101"/>
      <c r="H63" s="4"/>
      <c r="J63" s="3"/>
      <c r="K63" s="3"/>
      <c r="L63" s="3"/>
      <c r="M63" s="3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spans="2:135">
      <c r="B64" s="94"/>
      <c r="C64" s="101"/>
      <c r="H64" s="4"/>
      <c r="J64" s="3"/>
      <c r="K64" s="3"/>
      <c r="L64" s="3"/>
      <c r="M64" s="3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spans="2:135">
      <c r="B65" s="94"/>
      <c r="C65" s="101"/>
      <c r="H65" s="4"/>
      <c r="J65" s="3"/>
      <c r="K65" s="3"/>
      <c r="L65" s="3"/>
      <c r="M65" s="3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spans="2:135">
      <c r="B66" s="94"/>
      <c r="C66" s="101"/>
      <c r="H66" s="4"/>
      <c r="J66" s="3"/>
      <c r="K66" s="3"/>
      <c r="L66" s="3"/>
      <c r="M66" s="3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spans="2:135">
      <c r="B67" s="94"/>
      <c r="C67" s="101"/>
      <c r="H67" s="4"/>
      <c r="J67" s="3"/>
      <c r="K67" s="3"/>
      <c r="L67" s="3"/>
      <c r="M67" s="3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spans="2:135">
      <c r="B68" s="94"/>
      <c r="C68" s="101"/>
      <c r="H68" s="4"/>
      <c r="J68" s="3"/>
      <c r="K68" s="3"/>
      <c r="L68" s="3"/>
      <c r="M68" s="3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spans="2:135">
      <c r="B69" s="94"/>
      <c r="C69" s="101"/>
      <c r="H69" s="4"/>
      <c r="J69" s="3"/>
      <c r="K69" s="3"/>
      <c r="L69" s="3"/>
      <c r="M69" s="3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spans="2:135">
      <c r="B70" s="94"/>
      <c r="C70" s="101"/>
      <c r="H70" s="4"/>
      <c r="J70" s="3"/>
      <c r="K70" s="3"/>
      <c r="L70" s="3"/>
      <c r="M70" s="3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spans="2:135">
      <c r="B71" s="94"/>
      <c r="C71" s="101"/>
      <c r="H71" s="4"/>
      <c r="J71" s="3"/>
      <c r="K71" s="3"/>
      <c r="L71" s="3"/>
      <c r="M71" s="3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spans="2:135">
      <c r="B72" s="94"/>
      <c r="C72" s="101"/>
      <c r="H72" s="4"/>
      <c r="J72" s="3"/>
      <c r="K72" s="3"/>
      <c r="L72" s="3"/>
      <c r="M72" s="3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spans="2:135">
      <c r="B73" s="94"/>
      <c r="C73" s="101"/>
      <c r="H73" s="4"/>
      <c r="J73" s="3"/>
      <c r="K73" s="3"/>
      <c r="L73" s="3"/>
      <c r="M73" s="3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spans="2:135">
      <c r="B74" s="94"/>
      <c r="C74" s="101"/>
      <c r="H74" s="4"/>
      <c r="J74" s="3"/>
      <c r="K74" s="3"/>
      <c r="L74" s="3"/>
      <c r="M74" s="3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spans="2:135">
      <c r="B75" s="94"/>
      <c r="C75" s="101"/>
      <c r="H75" s="4"/>
      <c r="J75" s="3"/>
      <c r="K75" s="3"/>
      <c r="L75" s="3"/>
      <c r="M75" s="3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spans="2:135">
      <c r="B76" s="94"/>
      <c r="C76" s="101"/>
      <c r="H76" s="4"/>
      <c r="J76" s="3"/>
      <c r="K76" s="3"/>
      <c r="L76" s="3"/>
      <c r="M76" s="3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spans="2:135">
      <c r="B77" s="94"/>
      <c r="C77" s="101"/>
      <c r="H77" s="4"/>
      <c r="J77" s="3"/>
      <c r="K77" s="3"/>
      <c r="L77" s="3"/>
      <c r="M77" s="3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spans="2:135">
      <c r="B78" s="94"/>
      <c r="C78" s="101"/>
      <c r="H78" s="4"/>
      <c r="J78" s="3"/>
      <c r="K78" s="3"/>
      <c r="L78" s="3"/>
      <c r="M78" s="3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spans="2:135">
      <c r="B79" s="94"/>
      <c r="C79" s="101"/>
      <c r="H79" s="4"/>
      <c r="J79" s="3"/>
      <c r="K79" s="3"/>
      <c r="L79" s="3"/>
      <c r="M79" s="3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spans="2:135">
      <c r="B80" s="94"/>
      <c r="C80" s="101"/>
      <c r="H80" s="4"/>
      <c r="J80" s="3"/>
      <c r="K80" s="3"/>
      <c r="L80" s="3"/>
      <c r="M80" s="3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spans="2:135">
      <c r="B81" s="94"/>
      <c r="C81" s="101"/>
      <c r="H81" s="4"/>
      <c r="J81" s="3"/>
      <c r="K81" s="3"/>
      <c r="L81" s="3"/>
      <c r="M81" s="3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spans="2:135">
      <c r="B82" s="94"/>
      <c r="C82" s="101"/>
      <c r="H82" s="4"/>
      <c r="J82" s="3"/>
      <c r="K82" s="3"/>
      <c r="L82" s="3"/>
      <c r="M82" s="3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spans="2:135">
      <c r="B83" s="94"/>
      <c r="C83" s="101"/>
      <c r="H83" s="4"/>
      <c r="J83" s="3"/>
      <c r="K83" s="3"/>
      <c r="L83" s="3"/>
      <c r="M83" s="3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spans="2:135">
      <c r="B84" s="94"/>
      <c r="C84" s="101"/>
      <c r="H84" s="4"/>
      <c r="J84" s="3"/>
      <c r="K84" s="3"/>
      <c r="L84" s="3"/>
      <c r="M84" s="3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spans="2:135">
      <c r="B85" s="94"/>
      <c r="C85" s="101"/>
      <c r="H85" s="4"/>
      <c r="J85" s="3"/>
      <c r="K85" s="3"/>
      <c r="L85" s="3"/>
      <c r="M85" s="3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spans="2:135">
      <c r="B86" s="94"/>
      <c r="C86" s="101"/>
      <c r="H86" s="4"/>
      <c r="J86" s="3"/>
      <c r="K86" s="3"/>
      <c r="L86" s="3"/>
      <c r="M86" s="3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spans="2:135">
      <c r="B87" s="94"/>
      <c r="C87" s="101"/>
      <c r="H87" s="4"/>
      <c r="J87" s="3"/>
      <c r="K87" s="3"/>
      <c r="L87" s="3"/>
      <c r="M87" s="3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spans="2:135">
      <c r="B88" s="94"/>
      <c r="C88" s="101"/>
      <c r="H88" s="4"/>
      <c r="J88" s="3"/>
      <c r="K88" s="3"/>
      <c r="L88" s="3"/>
      <c r="M88" s="3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spans="2:135">
      <c r="B89" s="94"/>
      <c r="C89" s="101"/>
      <c r="H89" s="4"/>
      <c r="J89" s="3"/>
      <c r="K89" s="3"/>
      <c r="L89" s="3"/>
      <c r="M89" s="3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spans="2:135">
      <c r="B90" s="94"/>
      <c r="C90" s="101"/>
      <c r="H90" s="4"/>
      <c r="J90" s="3"/>
      <c r="K90" s="3"/>
      <c r="L90" s="3"/>
      <c r="M90" s="3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spans="2:135">
      <c r="B91" s="94"/>
      <c r="C91" s="94"/>
      <c r="H91" s="4"/>
      <c r="J91" s="3"/>
      <c r="K91" s="3"/>
      <c r="L91" s="3"/>
      <c r="M91" s="3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spans="2:135">
      <c r="B92" s="94"/>
      <c r="C92" s="94"/>
      <c r="H92" s="4"/>
      <c r="J92" s="3"/>
      <c r="K92" s="3"/>
      <c r="L92" s="3"/>
      <c r="M92" s="3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spans="2:135">
      <c r="B93" s="94"/>
      <c r="C93" s="94"/>
      <c r="H93" s="4"/>
      <c r="J93" s="3"/>
      <c r="K93" s="3"/>
      <c r="L93" s="3"/>
      <c r="M93" s="3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spans="2:135">
      <c r="B94" s="94"/>
      <c r="C94" s="94"/>
      <c r="H94" s="4"/>
      <c r="J94" s="3"/>
      <c r="K94" s="3"/>
      <c r="L94" s="3"/>
      <c r="M94" s="3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spans="2:135">
      <c r="H95" s="4"/>
      <c r="J95" s="3"/>
      <c r="K95" s="3"/>
      <c r="L95" s="3"/>
      <c r="M95" s="3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spans="2:135">
      <c r="H96" s="4"/>
      <c r="J96" s="3"/>
      <c r="K96" s="3"/>
      <c r="L96" s="3"/>
      <c r="M96" s="3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spans="8:135">
      <c r="H97" s="4"/>
      <c r="J97" s="3"/>
      <c r="K97" s="3"/>
      <c r="L97" s="3"/>
      <c r="M97" s="3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spans="8:135">
      <c r="H98" s="4"/>
      <c r="J98" s="3"/>
      <c r="K98" s="3"/>
      <c r="L98" s="3"/>
      <c r="M98" s="3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spans="8:135">
      <c r="H99" s="4"/>
      <c r="J99" s="3"/>
      <c r="K99" s="3"/>
      <c r="L99" s="3"/>
      <c r="M99" s="3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spans="8:135">
      <c r="H100" s="4"/>
      <c r="J100" s="3"/>
      <c r="K100" s="3"/>
      <c r="L100" s="3"/>
      <c r="M100" s="3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spans="8:135">
      <c r="H101" s="4"/>
      <c r="J101" s="3"/>
      <c r="K101" s="3"/>
      <c r="L101" s="3"/>
      <c r="M101" s="3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spans="8:135">
      <c r="H102" s="4"/>
      <c r="J102" s="3"/>
      <c r="K102" s="3"/>
      <c r="L102" s="3"/>
      <c r="M102" s="3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spans="8:135">
      <c r="H103" s="4"/>
      <c r="J103" s="3"/>
      <c r="K103" s="3"/>
      <c r="L103" s="3"/>
      <c r="M103" s="3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spans="8:135">
      <c r="H104" s="4"/>
      <c r="J104" s="3"/>
      <c r="K104" s="3"/>
      <c r="L104" s="3"/>
      <c r="M104" s="3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spans="8:135">
      <c r="H105" s="4"/>
      <c r="J105" s="3"/>
      <c r="K105" s="3"/>
      <c r="L105" s="3"/>
      <c r="M105" s="3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spans="8:135">
      <c r="H106" s="4"/>
      <c r="J106" s="3"/>
      <c r="K106" s="3"/>
      <c r="L106" s="3"/>
      <c r="M106" s="3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spans="8:135">
      <c r="H107" s="4"/>
      <c r="J107" s="3"/>
      <c r="K107" s="3"/>
      <c r="L107" s="3"/>
      <c r="M107" s="3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spans="8:135">
      <c r="H108" s="4"/>
      <c r="J108" s="3"/>
      <c r="K108" s="3"/>
      <c r="L108" s="3"/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spans="8:135">
      <c r="H109" s="4"/>
      <c r="J109" s="3"/>
      <c r="K109" s="3"/>
      <c r="L109" s="3"/>
      <c r="M109" s="3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spans="8:135">
      <c r="H110" s="4"/>
      <c r="J110" s="3"/>
      <c r="K110" s="3"/>
      <c r="L110" s="3"/>
      <c r="M110" s="3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spans="8:135">
      <c r="H111" s="4"/>
      <c r="J111" s="3"/>
      <c r="K111" s="3"/>
      <c r="L111" s="3"/>
      <c r="M111" s="3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spans="8:135">
      <c r="H112" s="4"/>
      <c r="J112" s="3"/>
      <c r="K112" s="3"/>
      <c r="L112" s="3"/>
      <c r="M112" s="3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spans="8:135">
      <c r="H113" s="4"/>
      <c r="J113" s="3"/>
      <c r="K113" s="3"/>
      <c r="L113" s="3"/>
      <c r="M113" s="3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spans="8:135">
      <c r="H114" s="4"/>
      <c r="J114" s="3"/>
      <c r="K114" s="3"/>
      <c r="L114" s="3"/>
      <c r="M114" s="3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spans="8:135">
      <c r="H115" s="4"/>
      <c r="J115" s="3"/>
      <c r="K115" s="3"/>
      <c r="L115" s="3"/>
      <c r="M115" s="3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spans="8:135">
      <c r="H116" s="4"/>
      <c r="J116" s="3"/>
      <c r="K116" s="3"/>
      <c r="L116" s="3"/>
      <c r="M116" s="3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spans="8:135">
      <c r="H117" s="4"/>
      <c r="J117" s="3"/>
      <c r="K117" s="3"/>
      <c r="L117" s="3"/>
      <c r="M117" s="3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spans="8:135">
      <c r="H118" s="4"/>
      <c r="J118" s="3"/>
      <c r="K118" s="3"/>
      <c r="L118" s="3"/>
      <c r="M118" s="3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spans="8:135">
      <c r="H119" s="4"/>
      <c r="J119" s="3"/>
      <c r="K119" s="3"/>
      <c r="L119" s="3"/>
      <c r="M119" s="3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spans="8:135">
      <c r="H120" s="4"/>
      <c r="J120" s="3"/>
      <c r="K120" s="3"/>
      <c r="L120" s="3"/>
      <c r="M120" s="3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spans="8:135">
      <c r="H121" s="4"/>
      <c r="J121" s="3"/>
      <c r="K121" s="3"/>
      <c r="L121" s="3"/>
      <c r="M121" s="3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spans="8:135">
      <c r="H122" s="4"/>
      <c r="J122" s="3"/>
      <c r="K122" s="3"/>
      <c r="L122" s="3"/>
      <c r="M122" s="3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spans="8:135">
      <c r="H123" s="4"/>
      <c r="J123" s="3"/>
      <c r="K123" s="3"/>
      <c r="L123" s="3"/>
      <c r="M123" s="3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spans="8:135">
      <c r="H124" s="4"/>
      <c r="J124" s="3"/>
      <c r="K124" s="3"/>
      <c r="L124" s="3"/>
      <c r="M124" s="3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spans="8:135">
      <c r="H125" s="4"/>
      <c r="J125" s="3"/>
      <c r="K125" s="3"/>
      <c r="L125" s="3"/>
      <c r="M125" s="3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spans="8:135">
      <c r="H126" s="4"/>
      <c r="J126" s="3"/>
      <c r="K126" s="3"/>
      <c r="L126" s="3"/>
      <c r="M126" s="3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spans="8:135">
      <c r="H127" s="4"/>
      <c r="J127" s="3"/>
      <c r="K127" s="3"/>
      <c r="L127" s="3"/>
      <c r="M127" s="3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spans="8:135">
      <c r="H128" s="4"/>
      <c r="J128" s="3"/>
      <c r="K128" s="3"/>
      <c r="L128" s="3"/>
      <c r="M128" s="3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spans="8:135">
      <c r="H129" s="4"/>
      <c r="J129" s="3"/>
      <c r="K129" s="3"/>
      <c r="L129" s="3"/>
      <c r="M129" s="3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spans="8:135">
      <c r="H130" s="4"/>
      <c r="J130" s="3"/>
      <c r="K130" s="3"/>
      <c r="L130" s="3"/>
      <c r="M130" s="3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spans="8:135">
      <c r="H131" s="4"/>
      <c r="J131" s="3"/>
      <c r="K131" s="3"/>
      <c r="L131" s="3"/>
      <c r="M131" s="3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spans="8:135">
      <c r="H132" s="4"/>
      <c r="J132" s="3"/>
      <c r="K132" s="3"/>
      <c r="L132" s="3"/>
      <c r="M132" s="3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spans="8:135">
      <c r="H133" s="4"/>
      <c r="J133" s="3"/>
      <c r="K133" s="3"/>
      <c r="L133" s="3"/>
      <c r="M133" s="3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spans="8:135">
      <c r="H134" s="4"/>
      <c r="J134" s="3"/>
      <c r="K134" s="3"/>
      <c r="L134" s="3"/>
      <c r="M134" s="3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spans="8:135">
      <c r="H135" s="4"/>
      <c r="J135" s="3"/>
      <c r="K135" s="3"/>
      <c r="L135" s="3"/>
      <c r="M135" s="3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spans="8:135">
      <c r="H136" s="4"/>
      <c r="J136" s="3"/>
      <c r="K136" s="3"/>
      <c r="L136" s="3"/>
      <c r="M136" s="3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spans="8:135">
      <c r="H137" s="4"/>
      <c r="J137" s="3"/>
      <c r="K137" s="3"/>
      <c r="L137" s="3"/>
      <c r="M137" s="3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spans="8:135">
      <c r="H138" s="4"/>
      <c r="J138" s="3"/>
      <c r="K138" s="3"/>
      <c r="L138" s="3"/>
      <c r="M138" s="3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spans="8:135">
      <c r="H139" s="4"/>
      <c r="J139" s="3"/>
      <c r="K139" s="3"/>
      <c r="L139" s="3"/>
      <c r="M139" s="3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spans="8:135">
      <c r="H140" s="4"/>
      <c r="J140" s="3"/>
      <c r="K140" s="3"/>
      <c r="L140" s="3"/>
      <c r="M140" s="3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spans="8:135">
      <c r="H141" s="4"/>
      <c r="J141" s="3"/>
      <c r="K141" s="3"/>
      <c r="L141" s="3"/>
      <c r="M141" s="3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spans="8:135">
      <c r="H142" s="4"/>
      <c r="J142" s="3"/>
      <c r="K142" s="3"/>
      <c r="L142" s="3"/>
      <c r="M142" s="3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spans="8:135">
      <c r="H143" s="4"/>
      <c r="J143" s="3"/>
      <c r="K143" s="3"/>
      <c r="L143" s="3"/>
      <c r="M143" s="3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spans="8:135">
      <c r="H144" s="4"/>
      <c r="J144" s="3"/>
      <c r="K144" s="3"/>
      <c r="L144" s="3"/>
      <c r="M144" s="3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spans="8:135">
      <c r="H145" s="4"/>
      <c r="J145" s="3"/>
      <c r="K145" s="3"/>
      <c r="L145" s="3"/>
      <c r="M145" s="3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spans="8:135">
      <c r="H146" s="4"/>
      <c r="J146" s="3"/>
      <c r="K146" s="3"/>
      <c r="L146" s="3"/>
      <c r="M146" s="3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spans="8:135">
      <c r="H147" s="4"/>
      <c r="J147" s="3"/>
      <c r="K147" s="3"/>
      <c r="L147" s="3"/>
      <c r="M147" s="3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spans="8:135">
      <c r="H148" s="4"/>
      <c r="J148" s="3"/>
      <c r="K148" s="3"/>
      <c r="L148" s="3"/>
      <c r="M148" s="3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spans="8:135">
      <c r="H149" s="4"/>
      <c r="J149" s="3"/>
      <c r="K149" s="3"/>
      <c r="L149" s="3"/>
      <c r="M149" s="3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spans="8:135">
      <c r="H150" s="4"/>
      <c r="J150" s="3"/>
      <c r="K150" s="3"/>
      <c r="L150" s="3"/>
      <c r="M150" s="3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spans="8:135">
      <c r="H151" s="4"/>
      <c r="J151" s="3"/>
      <c r="K151" s="3"/>
      <c r="L151" s="3"/>
      <c r="M151" s="3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spans="8:135">
      <c r="H152" s="4"/>
      <c r="J152" s="3"/>
      <c r="K152" s="3"/>
      <c r="L152" s="3"/>
      <c r="M152" s="3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spans="8:135">
      <c r="H153" s="4"/>
      <c r="J153" s="3"/>
      <c r="K153" s="3"/>
      <c r="L153" s="3"/>
      <c r="M153" s="3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spans="8:135">
      <c r="H154" s="4"/>
      <c r="J154" s="3"/>
      <c r="K154" s="3"/>
      <c r="L154" s="3"/>
      <c r="M154" s="3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spans="8:135">
      <c r="H155" s="4"/>
      <c r="J155" s="3"/>
      <c r="K155" s="3"/>
      <c r="L155" s="3"/>
      <c r="M155" s="3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spans="8:135">
      <c r="H156" s="4"/>
      <c r="J156" s="3"/>
      <c r="K156" s="3"/>
      <c r="L156" s="3"/>
      <c r="M156" s="3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spans="8:135">
      <c r="H157" s="4"/>
      <c r="J157" s="3"/>
      <c r="K157" s="3"/>
      <c r="L157" s="3"/>
      <c r="M157" s="3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spans="8:135">
      <c r="H158" s="4"/>
      <c r="J158" s="3"/>
      <c r="K158" s="3"/>
      <c r="L158" s="3"/>
      <c r="M158" s="3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spans="8:135">
      <c r="H159" s="4"/>
      <c r="J159" s="3"/>
      <c r="K159" s="3"/>
      <c r="L159" s="3"/>
      <c r="M159" s="3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spans="8:135">
      <c r="H160" s="4"/>
      <c r="J160" s="3"/>
      <c r="K160" s="3"/>
      <c r="L160" s="3"/>
      <c r="M160" s="3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spans="8:135">
      <c r="H161" s="4"/>
      <c r="J161" s="3"/>
      <c r="K161" s="3"/>
      <c r="L161" s="3"/>
      <c r="M161" s="3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spans="8:135">
      <c r="H162" s="4"/>
      <c r="J162" s="3"/>
      <c r="K162" s="3"/>
      <c r="L162" s="3"/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spans="8:135">
      <c r="H163" s="4"/>
      <c r="J163" s="3"/>
      <c r="K163" s="3"/>
      <c r="L163" s="3"/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spans="8:135">
      <c r="H164" s="4"/>
      <c r="J164" s="3"/>
      <c r="K164" s="3"/>
      <c r="L164" s="3"/>
      <c r="M164" s="3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spans="8:135">
      <c r="H165" s="4"/>
      <c r="J165" s="3"/>
      <c r="K165" s="3"/>
      <c r="L165" s="3"/>
      <c r="M165" s="3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spans="8:135">
      <c r="H166" s="4"/>
      <c r="J166" s="3"/>
      <c r="K166" s="3"/>
      <c r="L166" s="3"/>
      <c r="M166" s="3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spans="8:135">
      <c r="H167" s="4"/>
      <c r="J167" s="3"/>
      <c r="K167" s="3"/>
      <c r="L167" s="3"/>
      <c r="M167" s="3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spans="8:135">
      <c r="H168" s="4"/>
      <c r="J168" s="3"/>
      <c r="K168" s="3"/>
      <c r="L168" s="3"/>
      <c r="M168" s="3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spans="8:135">
      <c r="H169" s="4"/>
      <c r="J169" s="3"/>
      <c r="K169" s="3"/>
      <c r="L169" s="3"/>
      <c r="M169" s="3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spans="8:135">
      <c r="H170" s="4"/>
      <c r="J170" s="3"/>
      <c r="K170" s="3"/>
      <c r="L170" s="3"/>
      <c r="M170" s="3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spans="8:135">
      <c r="H171" s="4"/>
      <c r="J171" s="3"/>
      <c r="K171" s="3"/>
      <c r="L171" s="3"/>
      <c r="M171" s="3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spans="8:135">
      <c r="H172" s="4"/>
      <c r="J172" s="3"/>
      <c r="K172" s="3"/>
      <c r="L172" s="3"/>
      <c r="M172" s="3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spans="8:135">
      <c r="H173" s="4"/>
      <c r="J173" s="3"/>
      <c r="K173" s="3"/>
      <c r="L173" s="3"/>
      <c r="M173" s="3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spans="8:135">
      <c r="H174" s="4"/>
      <c r="J174" s="3"/>
      <c r="K174" s="3"/>
      <c r="L174" s="3"/>
      <c r="M174" s="3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spans="8:135">
      <c r="H175" s="4"/>
      <c r="J175" s="3"/>
      <c r="K175" s="3"/>
      <c r="L175" s="3"/>
      <c r="M175" s="3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spans="8:135">
      <c r="H176" s="4"/>
      <c r="J176" s="3"/>
      <c r="K176" s="3"/>
      <c r="L176" s="3"/>
      <c r="M176" s="3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spans="8:135">
      <c r="H177" s="4"/>
      <c r="J177" s="3"/>
      <c r="K177" s="3"/>
      <c r="L177" s="3"/>
      <c r="M177" s="3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spans="8:135">
      <c r="H178" s="4"/>
      <c r="J178" s="3"/>
      <c r="K178" s="3"/>
      <c r="L178" s="3"/>
      <c r="M178" s="3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spans="8:135">
      <c r="H179" s="4"/>
      <c r="J179" s="3"/>
      <c r="K179" s="3"/>
      <c r="L179" s="3"/>
      <c r="M179" s="3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spans="8:135">
      <c r="H180" s="4"/>
      <c r="J180" s="3"/>
      <c r="K180" s="3"/>
      <c r="L180" s="3"/>
      <c r="M180" s="3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spans="8:135">
      <c r="H181" s="4"/>
      <c r="J181" s="3"/>
      <c r="K181" s="3"/>
      <c r="L181" s="3"/>
      <c r="M181" s="3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spans="8:135">
      <c r="H182" s="4"/>
      <c r="J182" s="3"/>
      <c r="K182" s="3"/>
      <c r="L182" s="3"/>
      <c r="M182" s="3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spans="8:135">
      <c r="H183" s="4"/>
      <c r="J183" s="3"/>
      <c r="K183" s="3"/>
      <c r="L183" s="3"/>
      <c r="M183" s="3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spans="8:135">
      <c r="H184" s="4"/>
      <c r="J184" s="3"/>
      <c r="K184" s="3"/>
      <c r="L184" s="3"/>
      <c r="M184" s="3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spans="8:135">
      <c r="H185" s="4"/>
      <c r="J185" s="3"/>
      <c r="K185" s="3"/>
      <c r="L185" s="3"/>
      <c r="M185" s="3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spans="8:135">
      <c r="H186" s="4"/>
      <c r="J186" s="3"/>
      <c r="K186" s="3"/>
      <c r="L186" s="3"/>
      <c r="M186" s="3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spans="8:135">
      <c r="H187" s="4"/>
      <c r="J187" s="3"/>
      <c r="K187" s="3"/>
      <c r="L187" s="3"/>
      <c r="M187" s="3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spans="8:135">
      <c r="H188" s="4"/>
      <c r="J188" s="3"/>
      <c r="K188" s="3"/>
      <c r="L188" s="3"/>
      <c r="M188" s="3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spans="8:135">
      <c r="H189" s="4"/>
      <c r="J189" s="3"/>
      <c r="K189" s="3"/>
      <c r="L189" s="3"/>
      <c r="M189" s="3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spans="8:135">
      <c r="H190" s="4"/>
      <c r="J190" s="3"/>
      <c r="K190" s="3"/>
      <c r="L190" s="3"/>
      <c r="M190" s="3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spans="8:135">
      <c r="H191" s="4"/>
      <c r="J191" s="3"/>
      <c r="K191" s="3"/>
      <c r="L191" s="3"/>
      <c r="M191" s="3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spans="8:135">
      <c r="H192" s="4"/>
      <c r="J192" s="3"/>
      <c r="K192" s="3"/>
      <c r="L192" s="3"/>
      <c r="M192" s="3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spans="8:135">
      <c r="H193" s="4"/>
      <c r="J193" s="3"/>
      <c r="K193" s="3"/>
      <c r="L193" s="3"/>
      <c r="M193" s="3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spans="8:135">
      <c r="H194" s="4"/>
      <c r="J194" s="3"/>
      <c r="K194" s="3"/>
      <c r="L194" s="3"/>
      <c r="M194" s="3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spans="8:135">
      <c r="H195" s="4"/>
      <c r="J195" s="3"/>
      <c r="K195" s="3"/>
      <c r="L195" s="3"/>
      <c r="M195" s="3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spans="8:135">
      <c r="H196" s="4"/>
      <c r="J196" s="3"/>
      <c r="K196" s="3"/>
      <c r="L196" s="3"/>
      <c r="M196" s="3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spans="8:135">
      <c r="H197" s="4"/>
      <c r="J197" s="3"/>
      <c r="K197" s="3"/>
      <c r="L197" s="3"/>
      <c r="M197" s="3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spans="8:135">
      <c r="H198" s="4"/>
      <c r="J198" s="3"/>
      <c r="K198" s="3"/>
      <c r="L198" s="3"/>
      <c r="M198" s="3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spans="8:135">
      <c r="H199" s="4"/>
      <c r="J199" s="3"/>
      <c r="K199" s="3"/>
      <c r="L199" s="3"/>
      <c r="M199" s="3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spans="8:135">
      <c r="H200" s="4"/>
      <c r="J200" s="3"/>
      <c r="K200" s="3"/>
      <c r="L200" s="3"/>
      <c r="M200" s="3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spans="8:135">
      <c r="H201" s="4"/>
      <c r="J201" s="3"/>
      <c r="K201" s="3"/>
      <c r="L201" s="3"/>
      <c r="M201" s="3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spans="8:135">
      <c r="H202" s="4"/>
      <c r="J202" s="3"/>
      <c r="K202" s="3"/>
      <c r="L202" s="3"/>
      <c r="M202" s="3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spans="8:135">
      <c r="H203" s="4"/>
      <c r="J203" s="3"/>
      <c r="K203" s="3"/>
      <c r="L203" s="3"/>
      <c r="M203" s="3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spans="8:135">
      <c r="H204" s="4"/>
      <c r="J204" s="3"/>
      <c r="K204" s="3"/>
      <c r="L204" s="3"/>
      <c r="M204" s="3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spans="8:135">
      <c r="H205" s="4"/>
      <c r="J205" s="3"/>
      <c r="K205" s="3"/>
      <c r="L205" s="3"/>
      <c r="M205" s="3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spans="8:135">
      <c r="H206" s="4"/>
      <c r="J206" s="3"/>
      <c r="K206" s="3"/>
      <c r="L206" s="3"/>
      <c r="M206" s="3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spans="8:135">
      <c r="H207" s="4"/>
      <c r="J207" s="3"/>
      <c r="K207" s="3"/>
      <c r="L207" s="3"/>
      <c r="M207" s="3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spans="8:135">
      <c r="H208" s="4"/>
      <c r="J208" s="3"/>
      <c r="K208" s="3"/>
      <c r="L208" s="3"/>
      <c r="M208" s="3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spans="8:135">
      <c r="H209" s="4"/>
      <c r="J209" s="3"/>
      <c r="K209" s="3"/>
      <c r="L209" s="3"/>
      <c r="M209" s="3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spans="8:135">
      <c r="H210" s="4"/>
      <c r="J210" s="3"/>
      <c r="K210" s="3"/>
      <c r="L210" s="3"/>
      <c r="M210" s="3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spans="8:135">
      <c r="H211" s="4"/>
      <c r="J211" s="3"/>
      <c r="K211" s="3"/>
      <c r="L211" s="3"/>
      <c r="M211" s="3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spans="8:135">
      <c r="H212" s="4"/>
      <c r="J212" s="3"/>
      <c r="K212" s="3"/>
      <c r="L212" s="3"/>
      <c r="M212" s="3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spans="8:135">
      <c r="H213" s="4"/>
      <c r="J213" s="3"/>
      <c r="K213" s="3"/>
      <c r="L213" s="3"/>
      <c r="M213" s="3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spans="8:135">
      <c r="H214" s="4"/>
      <c r="J214" s="3"/>
      <c r="K214" s="3"/>
      <c r="L214" s="3"/>
      <c r="M214" s="3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spans="8:135">
      <c r="H215" s="4"/>
      <c r="J215" s="3"/>
      <c r="K215" s="3"/>
      <c r="L215" s="3"/>
      <c r="M215" s="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spans="8:135">
      <c r="H216" s="4"/>
      <c r="J216" s="3"/>
      <c r="K216" s="3"/>
      <c r="L216" s="3"/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spans="8:135">
      <c r="H217" s="4"/>
      <c r="J217" s="3"/>
      <c r="K217" s="3"/>
      <c r="L217" s="3"/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spans="8:135">
      <c r="H218" s="4"/>
      <c r="J218" s="3"/>
      <c r="K218" s="3"/>
      <c r="L218" s="3"/>
      <c r="M218" s="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spans="8:135">
      <c r="H219" s="4"/>
      <c r="J219" s="3"/>
      <c r="K219" s="3"/>
      <c r="L219" s="3"/>
      <c r="M219" s="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spans="8:135">
      <c r="H220" s="4"/>
      <c r="J220" s="3"/>
      <c r="K220" s="3"/>
      <c r="L220" s="3"/>
      <c r="M220" s="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spans="8:135">
      <c r="H221" s="4"/>
      <c r="J221" s="3"/>
      <c r="K221" s="3"/>
      <c r="L221" s="3"/>
      <c r="M221" s="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spans="8:135">
      <c r="H222" s="4"/>
      <c r="J222" s="3"/>
      <c r="K222" s="3"/>
      <c r="L222" s="3"/>
      <c r="M222" s="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spans="8:135">
      <c r="H223" s="4"/>
      <c r="J223" s="3"/>
      <c r="K223" s="3"/>
      <c r="L223" s="3"/>
      <c r="M223" s="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spans="8:135">
      <c r="H224" s="4"/>
      <c r="J224" s="3"/>
      <c r="K224" s="3"/>
      <c r="L224" s="3"/>
      <c r="M224" s="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spans="8:135">
      <c r="H225" s="4"/>
      <c r="J225" s="3"/>
      <c r="K225" s="3"/>
      <c r="L225" s="3"/>
      <c r="M225" s="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spans="8:135">
      <c r="H226" s="4"/>
      <c r="J226" s="3"/>
      <c r="K226" s="3"/>
      <c r="L226" s="3"/>
      <c r="M226" s="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spans="8:135">
      <c r="H227" s="4"/>
      <c r="J227" s="3"/>
      <c r="K227" s="3"/>
      <c r="L227" s="3"/>
      <c r="M227" s="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spans="8:135">
      <c r="H228" s="4"/>
      <c r="J228" s="3"/>
      <c r="K228" s="3"/>
      <c r="L228" s="3"/>
      <c r="M228" s="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spans="8:135">
      <c r="H229" s="4"/>
      <c r="J229" s="3"/>
      <c r="K229" s="3"/>
      <c r="L229" s="3"/>
      <c r="M229" s="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spans="8:135">
      <c r="H230" s="4"/>
      <c r="J230" s="3"/>
      <c r="K230" s="3"/>
      <c r="L230" s="3"/>
      <c r="M230" s="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spans="8:135">
      <c r="H231" s="4"/>
      <c r="J231" s="3"/>
      <c r="K231" s="3"/>
      <c r="L231" s="3"/>
      <c r="M231" s="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spans="8:135">
      <c r="H232" s="4"/>
      <c r="J232" s="3"/>
      <c r="K232" s="3"/>
      <c r="L232" s="3"/>
      <c r="M232" s="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spans="8:135">
      <c r="H233" s="4"/>
      <c r="J233" s="3"/>
      <c r="K233" s="3"/>
      <c r="L233" s="3"/>
      <c r="M233" s="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spans="8:135">
      <c r="H234" s="4"/>
      <c r="J234" s="3"/>
      <c r="K234" s="3"/>
      <c r="L234" s="3"/>
      <c r="M234" s="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spans="8:135">
      <c r="H235" s="4"/>
      <c r="J235" s="3"/>
      <c r="K235" s="3"/>
      <c r="L235" s="3"/>
      <c r="M235" s="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spans="8:135">
      <c r="H236" s="4"/>
      <c r="J236" s="3"/>
      <c r="K236" s="3"/>
      <c r="L236" s="3"/>
      <c r="M236" s="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spans="8:135">
      <c r="H237" s="4"/>
      <c r="J237" s="3"/>
      <c r="K237" s="3"/>
      <c r="L237" s="3"/>
      <c r="M237" s="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spans="8:135">
      <c r="H238" s="4"/>
      <c r="J238" s="3"/>
      <c r="K238" s="3"/>
      <c r="L238" s="3"/>
      <c r="M238" s="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spans="8:135">
      <c r="H239" s="4"/>
      <c r="J239" s="3"/>
      <c r="K239" s="3"/>
      <c r="L239" s="3"/>
      <c r="M239" s="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spans="8:135">
      <c r="H240" s="4"/>
      <c r="J240" s="3"/>
      <c r="K240" s="3"/>
      <c r="L240" s="3"/>
      <c r="M240" s="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spans="8:135">
      <c r="H241" s="4"/>
      <c r="J241" s="3"/>
      <c r="K241" s="3"/>
      <c r="L241" s="3"/>
      <c r="M241" s="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spans="8:135">
      <c r="H242" s="4"/>
      <c r="J242" s="3"/>
      <c r="K242" s="3"/>
      <c r="L242" s="3"/>
      <c r="M242" s="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spans="8:135">
      <c r="H243" s="4"/>
      <c r="J243" s="3"/>
      <c r="K243" s="3"/>
      <c r="L243" s="3"/>
      <c r="M243" s="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spans="8:135">
      <c r="H244" s="4"/>
      <c r="J244" s="3"/>
      <c r="K244" s="3"/>
      <c r="L244" s="3"/>
      <c r="M244" s="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spans="8:135">
      <c r="H245" s="4"/>
      <c r="J245" s="3"/>
      <c r="K245" s="3"/>
      <c r="L245" s="3"/>
      <c r="M245" s="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spans="8:135">
      <c r="H246" s="4"/>
      <c r="J246" s="3"/>
      <c r="K246" s="3"/>
      <c r="L246" s="3"/>
      <c r="M246" s="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spans="8:135">
      <c r="H247" s="4"/>
      <c r="J247" s="3"/>
      <c r="K247" s="3"/>
      <c r="L247" s="3"/>
      <c r="M247" s="3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spans="8:135">
      <c r="H248" s="4"/>
      <c r="J248" s="3"/>
      <c r="K248" s="3"/>
      <c r="L248" s="3"/>
      <c r="M248" s="3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spans="8:135">
      <c r="H249" s="4"/>
      <c r="J249" s="3"/>
      <c r="K249" s="3"/>
      <c r="L249" s="3"/>
      <c r="M249" s="3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spans="8:135">
      <c r="H250" s="4"/>
      <c r="J250" s="3"/>
      <c r="K250" s="3"/>
      <c r="L250" s="3"/>
      <c r="M250" s="3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spans="8:135">
      <c r="H251" s="4"/>
      <c r="J251" s="3"/>
      <c r="K251" s="3"/>
      <c r="L251" s="3"/>
      <c r="M251" s="3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spans="8:135">
      <c r="H252" s="4"/>
      <c r="J252" s="3"/>
      <c r="K252" s="3"/>
      <c r="L252" s="3"/>
      <c r="M252" s="3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spans="8:135">
      <c r="H253" s="4"/>
      <c r="J253" s="3"/>
      <c r="K253" s="3"/>
      <c r="L253" s="3"/>
      <c r="M253" s="3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spans="8:135">
      <c r="H254" s="4"/>
      <c r="J254" s="3"/>
      <c r="K254" s="3"/>
      <c r="L254" s="3"/>
      <c r="M254" s="3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spans="8:135">
      <c r="H255" s="4"/>
      <c r="J255" s="3"/>
      <c r="K255" s="3"/>
      <c r="L255" s="3"/>
      <c r="M255" s="3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spans="8:135">
      <c r="H256" s="4"/>
      <c r="J256" s="3"/>
      <c r="K256" s="3"/>
      <c r="L256" s="3"/>
      <c r="M256" s="3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spans="8:135">
      <c r="H257" s="4"/>
      <c r="J257" s="3"/>
      <c r="K257" s="3"/>
      <c r="L257" s="3"/>
      <c r="M257" s="3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spans="8:135">
      <c r="H258" s="4"/>
      <c r="J258" s="3"/>
      <c r="K258" s="3"/>
      <c r="L258" s="3"/>
      <c r="M258" s="3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spans="8:135">
      <c r="H259" s="4"/>
      <c r="J259" s="3"/>
      <c r="K259" s="3"/>
      <c r="L259" s="3"/>
      <c r="M259" s="3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spans="8:135">
      <c r="H260" s="4"/>
      <c r="J260" s="3"/>
      <c r="K260" s="3"/>
      <c r="L260" s="3"/>
      <c r="M260" s="3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spans="8:135">
      <c r="H261" s="4"/>
      <c r="J261" s="3"/>
      <c r="K261" s="3"/>
      <c r="L261" s="3"/>
      <c r="M261" s="3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spans="8:135">
      <c r="H262" s="4"/>
      <c r="J262" s="3"/>
      <c r="K262" s="3"/>
      <c r="L262" s="3"/>
      <c r="M262" s="3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spans="8:135">
      <c r="H263" s="4"/>
      <c r="J263" s="3"/>
      <c r="K263" s="3"/>
      <c r="L263" s="3"/>
      <c r="M263" s="3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spans="8:135">
      <c r="H264" s="4"/>
      <c r="J264" s="3"/>
      <c r="K264" s="3"/>
      <c r="L264" s="3"/>
      <c r="M264" s="3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spans="8:135">
      <c r="H265" s="4"/>
      <c r="J265" s="3"/>
      <c r="K265" s="3"/>
      <c r="L265" s="3"/>
      <c r="M265" s="3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spans="8:135">
      <c r="H266" s="4"/>
      <c r="J266" s="3"/>
      <c r="K266" s="3"/>
      <c r="L266" s="3"/>
      <c r="M266" s="3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spans="8:135">
      <c r="H267" s="4"/>
      <c r="J267" s="3"/>
      <c r="K267" s="3"/>
      <c r="L267" s="3"/>
      <c r="M267" s="3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spans="8:135">
      <c r="H268" s="4"/>
      <c r="J268" s="3"/>
      <c r="K268" s="3"/>
      <c r="L268" s="3"/>
      <c r="M268" s="3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spans="8:135">
      <c r="H269" s="4"/>
      <c r="J269" s="3"/>
      <c r="K269" s="3"/>
      <c r="L269" s="3"/>
      <c r="M269" s="3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spans="8:135">
      <c r="H270" s="4"/>
      <c r="J270" s="3"/>
      <c r="K270" s="3"/>
      <c r="L270" s="3"/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spans="8:135">
      <c r="H271" s="4"/>
      <c r="J271" s="3"/>
      <c r="K271" s="3"/>
      <c r="L271" s="3"/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spans="8:135">
      <c r="H272" s="4"/>
      <c r="J272" s="3"/>
      <c r="K272" s="3"/>
      <c r="L272" s="3"/>
      <c r="M272" s="3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spans="8:135">
      <c r="H273" s="4"/>
      <c r="J273" s="3"/>
      <c r="K273" s="3"/>
      <c r="L273" s="3"/>
      <c r="M273" s="3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spans="8:135">
      <c r="H274" s="4"/>
      <c r="J274" s="3"/>
      <c r="K274" s="3"/>
      <c r="L274" s="3"/>
      <c r="M274" s="3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spans="8:135">
      <c r="H275" s="4"/>
      <c r="J275" s="3"/>
      <c r="K275" s="3"/>
      <c r="L275" s="3"/>
      <c r="M275" s="3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spans="8:135">
      <c r="H276" s="4"/>
      <c r="J276" s="3"/>
      <c r="K276" s="3"/>
      <c r="L276" s="3"/>
      <c r="M276" s="3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spans="8:135">
      <c r="H277" s="4"/>
      <c r="J277" s="3"/>
      <c r="K277" s="3"/>
      <c r="L277" s="3"/>
      <c r="M277" s="3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spans="8:135">
      <c r="H278" s="4"/>
      <c r="J278" s="3"/>
      <c r="K278" s="3"/>
      <c r="L278" s="3"/>
      <c r="M278" s="3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spans="8:135">
      <c r="H279" s="4"/>
      <c r="J279" s="3"/>
      <c r="K279" s="3"/>
      <c r="L279" s="3"/>
      <c r="M279" s="3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spans="8:135">
      <c r="H280" s="4"/>
      <c r="J280" s="3"/>
      <c r="K280" s="3"/>
      <c r="L280" s="3"/>
      <c r="M280" s="3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spans="8:135">
      <c r="H281" s="4"/>
      <c r="J281" s="3"/>
      <c r="K281" s="3"/>
      <c r="L281" s="3"/>
      <c r="M281" s="3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spans="8:135">
      <c r="H282" s="4"/>
      <c r="J282" s="3"/>
      <c r="K282" s="3"/>
      <c r="L282" s="3"/>
      <c r="M282" s="3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spans="8:135">
      <c r="H283" s="4"/>
      <c r="J283" s="3"/>
      <c r="K283" s="3"/>
      <c r="L283" s="3"/>
      <c r="M283" s="3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spans="8:135">
      <c r="H284" s="4"/>
      <c r="J284" s="3"/>
      <c r="K284" s="3"/>
      <c r="L284" s="3"/>
      <c r="M284" s="3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spans="8:135">
      <c r="H285" s="4"/>
      <c r="J285" s="3"/>
      <c r="K285" s="3"/>
      <c r="L285" s="3"/>
      <c r="M285" s="3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spans="8:135">
      <c r="H286" s="4"/>
      <c r="J286" s="3"/>
      <c r="K286" s="3"/>
      <c r="L286" s="3"/>
      <c r="M286" s="3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spans="8:135">
      <c r="H287" s="4"/>
      <c r="J287" s="3"/>
      <c r="K287" s="3"/>
      <c r="L287" s="3"/>
      <c r="M287" s="3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spans="8:135">
      <c r="H288" s="4"/>
      <c r="J288" s="3"/>
      <c r="K288" s="3"/>
      <c r="L288" s="3"/>
      <c r="M288" s="3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spans="8:135">
      <c r="H289" s="4"/>
      <c r="J289" s="3"/>
      <c r="K289" s="3"/>
      <c r="L289" s="3"/>
      <c r="M289" s="3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spans="8:135">
      <c r="H290" s="4"/>
      <c r="J290" s="3"/>
      <c r="K290" s="3"/>
      <c r="L290" s="3"/>
      <c r="M290" s="3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spans="8:135">
      <c r="H291" s="4"/>
      <c r="J291" s="3"/>
      <c r="K291" s="3"/>
      <c r="L291" s="3"/>
      <c r="M291" s="3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spans="8:135">
      <c r="H292" s="4"/>
      <c r="J292" s="3"/>
      <c r="K292" s="3"/>
      <c r="L292" s="3"/>
      <c r="M292" s="3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spans="8:135">
      <c r="H293" s="4"/>
      <c r="J293" s="3"/>
      <c r="K293" s="3"/>
      <c r="L293" s="3"/>
      <c r="M293" s="3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spans="8:135">
      <c r="H294" s="4"/>
      <c r="J294" s="3"/>
      <c r="K294" s="3"/>
      <c r="L294" s="3"/>
      <c r="M294" s="3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spans="8:135">
      <c r="H295" s="4"/>
      <c r="J295" s="3"/>
      <c r="K295" s="3"/>
      <c r="L295" s="3"/>
      <c r="M295" s="3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spans="8:135">
      <c r="H296" s="4"/>
      <c r="J296" s="3"/>
      <c r="K296" s="3"/>
      <c r="L296" s="3"/>
      <c r="M296" s="3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spans="8:135">
      <c r="H297" s="4"/>
      <c r="J297" s="3"/>
      <c r="K297" s="3"/>
      <c r="L297" s="3"/>
      <c r="M297" s="3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spans="8:135">
      <c r="H298" s="4"/>
      <c r="J298" s="3"/>
      <c r="K298" s="3"/>
      <c r="L298" s="3"/>
      <c r="M298" s="3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spans="8:135">
      <c r="H299" s="4"/>
      <c r="J299" s="3"/>
      <c r="K299" s="3"/>
      <c r="L299" s="3"/>
      <c r="M299" s="3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spans="8:135">
      <c r="H300" s="4"/>
      <c r="J300" s="3"/>
      <c r="K300" s="3"/>
      <c r="L300" s="3"/>
      <c r="M300" s="3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spans="8:135">
      <c r="H301" s="4"/>
      <c r="J301" s="3"/>
      <c r="K301" s="3"/>
      <c r="L301" s="3"/>
      <c r="M301" s="3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spans="8:135">
      <c r="H302" s="4"/>
      <c r="J302" s="3"/>
      <c r="K302" s="3"/>
      <c r="L302" s="3"/>
      <c r="M302" s="3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spans="8:135">
      <c r="H303" s="4"/>
      <c r="J303" s="3"/>
      <c r="K303" s="3"/>
      <c r="L303" s="3"/>
      <c r="M303" s="3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spans="8:135">
      <c r="H304" s="4"/>
      <c r="J304" s="3"/>
      <c r="K304" s="3"/>
      <c r="L304" s="3"/>
      <c r="M304" s="3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spans="8:135">
      <c r="H305" s="4"/>
      <c r="J305" s="3"/>
      <c r="K305" s="3"/>
      <c r="L305" s="3"/>
      <c r="M305" s="3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spans="8:135">
      <c r="H306" s="4"/>
      <c r="J306" s="3"/>
      <c r="K306" s="3"/>
      <c r="L306" s="3"/>
      <c r="M306" s="3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spans="8:135">
      <c r="H307" s="4"/>
      <c r="J307" s="3"/>
      <c r="K307" s="3"/>
      <c r="L307" s="3"/>
      <c r="M307" s="3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spans="8:135">
      <c r="H308" s="4"/>
      <c r="J308" s="3"/>
      <c r="K308" s="3"/>
      <c r="L308" s="3"/>
      <c r="M308" s="3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spans="8:135">
      <c r="H309" s="4"/>
      <c r="J309" s="3"/>
      <c r="K309" s="3"/>
      <c r="L309" s="3"/>
      <c r="M309" s="3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spans="8:135">
      <c r="H310" s="4"/>
      <c r="J310" s="3"/>
      <c r="K310" s="3"/>
      <c r="L310" s="3"/>
      <c r="M310" s="3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spans="8:135">
      <c r="H311" s="4"/>
      <c r="J311" s="3"/>
      <c r="K311" s="3"/>
      <c r="L311" s="3"/>
      <c r="M311" s="3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spans="8:135">
      <c r="H312" s="4"/>
      <c r="J312" s="3"/>
      <c r="K312" s="3"/>
      <c r="L312" s="3"/>
      <c r="M312" s="3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spans="8:135">
      <c r="H313" s="4"/>
      <c r="J313" s="3"/>
      <c r="K313" s="3"/>
      <c r="L313" s="3"/>
      <c r="M313" s="3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spans="8:135">
      <c r="H314" s="4"/>
      <c r="J314" s="3"/>
      <c r="K314" s="3"/>
      <c r="L314" s="3"/>
      <c r="M314" s="3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spans="8:135">
      <c r="H315" s="4"/>
      <c r="J315" s="3"/>
      <c r="K315" s="3"/>
      <c r="L315" s="3"/>
      <c r="M315" s="3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spans="8:135">
      <c r="H316" s="4"/>
      <c r="J316" s="3"/>
      <c r="K316" s="3"/>
      <c r="L316" s="3"/>
      <c r="M316" s="3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spans="8:135">
      <c r="H317" s="4"/>
      <c r="J317" s="3"/>
      <c r="K317" s="3"/>
      <c r="L317" s="3"/>
      <c r="M317" s="3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spans="8:135">
      <c r="H318" s="4"/>
      <c r="J318" s="3"/>
      <c r="K318" s="3"/>
      <c r="L318" s="3"/>
      <c r="M318" s="3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spans="8:135">
      <c r="H319" s="4"/>
      <c r="J319" s="3"/>
      <c r="K319" s="3"/>
      <c r="L319" s="3"/>
      <c r="M319" s="3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spans="8:135">
      <c r="H320" s="4"/>
      <c r="J320" s="3"/>
      <c r="K320" s="3"/>
      <c r="L320" s="3"/>
      <c r="M320" s="3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spans="8:135">
      <c r="H321" s="4"/>
      <c r="J321" s="3"/>
      <c r="K321" s="3"/>
      <c r="L321" s="3"/>
      <c r="M321" s="3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spans="8:135">
      <c r="H322" s="4"/>
      <c r="J322" s="3"/>
      <c r="K322" s="3"/>
      <c r="L322" s="3"/>
      <c r="M322" s="3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spans="8:135">
      <c r="H323" s="4"/>
      <c r="J323" s="3"/>
      <c r="K323" s="3"/>
      <c r="L323" s="3"/>
      <c r="M323" s="3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spans="8:135">
      <c r="H324" s="4"/>
      <c r="J324" s="3"/>
      <c r="K324" s="3"/>
      <c r="L324" s="3"/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spans="8:135">
      <c r="H325" s="4"/>
      <c r="J325" s="3"/>
      <c r="K325" s="3"/>
      <c r="L325" s="3"/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spans="8:135">
      <c r="H326" s="4"/>
      <c r="J326" s="3"/>
      <c r="K326" s="3"/>
      <c r="L326" s="3"/>
      <c r="M326" s="3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spans="8:135">
      <c r="H327" s="4"/>
      <c r="J327" s="3"/>
      <c r="K327" s="3"/>
      <c r="L327" s="3"/>
      <c r="M327" s="3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spans="8:135">
      <c r="H328" s="4"/>
      <c r="J328" s="3"/>
      <c r="K328" s="3"/>
      <c r="L328" s="3"/>
      <c r="M328" s="3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spans="8:135">
      <c r="H329" s="4"/>
      <c r="J329" s="3"/>
      <c r="K329" s="3"/>
      <c r="L329" s="3"/>
      <c r="M329" s="3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spans="8:135">
      <c r="H330" s="4"/>
      <c r="J330" s="3"/>
      <c r="K330" s="3"/>
      <c r="L330" s="3"/>
      <c r="M330" s="3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spans="8:135">
      <c r="H331" s="4"/>
      <c r="J331" s="3"/>
      <c r="K331" s="3"/>
      <c r="L331" s="3"/>
      <c r="M331" s="3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spans="8:135">
      <c r="H332" s="4"/>
      <c r="J332" s="3"/>
      <c r="K332" s="3"/>
      <c r="L332" s="3"/>
      <c r="M332" s="3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spans="8:135">
      <c r="H333" s="4"/>
      <c r="J333" s="3"/>
      <c r="K333" s="3"/>
      <c r="L333" s="3"/>
      <c r="M333" s="3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spans="8:135">
      <c r="H334" s="4"/>
      <c r="J334" s="3"/>
      <c r="K334" s="3"/>
      <c r="L334" s="3"/>
      <c r="M334" s="3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spans="8:135">
      <c r="H335" s="4"/>
      <c r="J335" s="3"/>
      <c r="K335" s="3"/>
      <c r="L335" s="3"/>
      <c r="M335" s="3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spans="8:135">
      <c r="H336" s="4"/>
      <c r="J336" s="3"/>
      <c r="K336" s="3"/>
      <c r="L336" s="3"/>
      <c r="M336" s="3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spans="8:135">
      <c r="H337" s="4"/>
      <c r="J337" s="3"/>
      <c r="K337" s="3"/>
      <c r="L337" s="3"/>
      <c r="M337" s="3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spans="8:135">
      <c r="H338" s="4"/>
      <c r="J338" s="3"/>
      <c r="K338" s="3"/>
      <c r="L338" s="3"/>
      <c r="M338" s="3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spans="8:135">
      <c r="H339" s="4"/>
      <c r="J339" s="3"/>
      <c r="K339" s="3"/>
      <c r="L339" s="3"/>
      <c r="M339" s="3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spans="8:135">
      <c r="H340" s="4"/>
      <c r="J340" s="3"/>
      <c r="K340" s="3"/>
      <c r="L340" s="3"/>
      <c r="M340" s="3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spans="8:135">
      <c r="H341" s="4"/>
      <c r="J341" s="3"/>
      <c r="K341" s="3"/>
      <c r="L341" s="3"/>
      <c r="M341" s="3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spans="8:135">
      <c r="H342" s="4"/>
      <c r="J342" s="3"/>
      <c r="K342" s="3"/>
      <c r="L342" s="3"/>
      <c r="M342" s="3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spans="8:135">
      <c r="H343" s="4"/>
      <c r="J343" s="3"/>
      <c r="K343" s="3"/>
      <c r="L343" s="3"/>
      <c r="M343" s="3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spans="8:135">
      <c r="H344" s="4"/>
      <c r="J344" s="3"/>
      <c r="K344" s="3"/>
      <c r="L344" s="3"/>
      <c r="M344" s="3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spans="8:135">
      <c r="H345" s="4"/>
      <c r="J345" s="3"/>
      <c r="K345" s="3"/>
      <c r="L345" s="3"/>
      <c r="M345" s="3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spans="8:135">
      <c r="H346" s="4"/>
      <c r="J346" s="3"/>
      <c r="K346" s="3"/>
      <c r="L346" s="3"/>
      <c r="M346" s="3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spans="8:135">
      <c r="H347" s="4"/>
      <c r="J347" s="3"/>
      <c r="K347" s="3"/>
      <c r="L347" s="3"/>
      <c r="M347" s="3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spans="8:135">
      <c r="H348" s="4"/>
      <c r="J348" s="3"/>
      <c r="K348" s="3"/>
      <c r="L348" s="3"/>
      <c r="M348" s="3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spans="8:135">
      <c r="H349" s="4"/>
      <c r="J349" s="3"/>
      <c r="K349" s="3"/>
      <c r="L349" s="3"/>
      <c r="M349" s="3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spans="8:135">
      <c r="H350" s="4"/>
      <c r="J350" s="3"/>
      <c r="K350" s="3"/>
      <c r="L350" s="3"/>
      <c r="M350" s="3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spans="8:135">
      <c r="H351" s="4"/>
      <c r="J351" s="3"/>
      <c r="K351" s="3"/>
      <c r="L351" s="3"/>
      <c r="M351" s="3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spans="8:135">
      <c r="H352" s="4"/>
      <c r="J352" s="3"/>
      <c r="K352" s="3"/>
      <c r="L352" s="3"/>
      <c r="M352" s="3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spans="8:135">
      <c r="H353" s="4"/>
      <c r="J353" s="3"/>
      <c r="K353" s="3"/>
      <c r="L353" s="3"/>
      <c r="M353" s="3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spans="8:135">
      <c r="H354" s="4"/>
      <c r="J354" s="3"/>
      <c r="K354" s="3"/>
      <c r="L354" s="3"/>
      <c r="M354" s="3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spans="8:135">
      <c r="H355" s="4"/>
      <c r="J355" s="3"/>
      <c r="K355" s="3"/>
      <c r="L355" s="3"/>
      <c r="M355" s="3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spans="8:135">
      <c r="H356" s="4"/>
      <c r="J356" s="3"/>
      <c r="K356" s="3"/>
      <c r="L356" s="3"/>
      <c r="M356" s="3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spans="8:135">
      <c r="H357" s="4"/>
      <c r="J357" s="3"/>
      <c r="K357" s="3"/>
      <c r="L357" s="3"/>
      <c r="M357" s="3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spans="8:135">
      <c r="H358" s="4"/>
      <c r="J358" s="3"/>
      <c r="K358" s="3"/>
      <c r="L358" s="3"/>
      <c r="M358" s="3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spans="8:135">
      <c r="H359" s="4"/>
      <c r="J359" s="3"/>
      <c r="K359" s="3"/>
      <c r="L359" s="3"/>
      <c r="M359" s="3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spans="8:135">
      <c r="H360" s="4"/>
      <c r="J360" s="3"/>
      <c r="K360" s="3"/>
      <c r="L360" s="3"/>
      <c r="M360" s="3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spans="8:135">
      <c r="H361" s="4"/>
      <c r="J361" s="3"/>
      <c r="K361" s="3"/>
      <c r="L361" s="3"/>
      <c r="M361" s="3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spans="8:135">
      <c r="H362" s="4"/>
      <c r="J362" s="3"/>
      <c r="K362" s="3"/>
      <c r="L362" s="3"/>
      <c r="M362" s="3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spans="8:135">
      <c r="H363" s="4"/>
      <c r="J363" s="3"/>
      <c r="K363" s="3"/>
      <c r="L363" s="3"/>
      <c r="M363" s="3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spans="8:135">
      <c r="H364" s="4"/>
      <c r="J364" s="3"/>
      <c r="K364" s="3"/>
      <c r="L364" s="3"/>
      <c r="M364" s="3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spans="8:135">
      <c r="H365" s="4"/>
      <c r="J365" s="3"/>
      <c r="K365" s="3"/>
      <c r="L365" s="3"/>
      <c r="M365" s="3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spans="8:135">
      <c r="H366" s="4"/>
      <c r="J366" s="3"/>
      <c r="K366" s="3"/>
      <c r="L366" s="3"/>
      <c r="M366" s="3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spans="8:135">
      <c r="H367" s="4"/>
      <c r="J367" s="3"/>
      <c r="K367" s="3"/>
      <c r="L367" s="3"/>
      <c r="M367" s="3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spans="8:135">
      <c r="H368" s="4"/>
      <c r="J368" s="3"/>
      <c r="K368" s="3"/>
      <c r="L368" s="3"/>
      <c r="M368" s="3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spans="8:135">
      <c r="H369" s="4"/>
      <c r="J369" s="3"/>
      <c r="K369" s="3"/>
      <c r="L369" s="3"/>
      <c r="M369" s="3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spans="8:135">
      <c r="H370" s="4"/>
      <c r="J370" s="3"/>
      <c r="K370" s="3"/>
      <c r="L370" s="3"/>
      <c r="M370" s="3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spans="8:135">
      <c r="H371" s="4"/>
      <c r="J371" s="3"/>
      <c r="K371" s="3"/>
      <c r="L371" s="3"/>
      <c r="M371" s="3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spans="8:135">
      <c r="H372" s="4"/>
      <c r="J372" s="3"/>
      <c r="K372" s="3"/>
      <c r="L372" s="3"/>
      <c r="M372" s="3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spans="8:135">
      <c r="H373" s="4"/>
      <c r="J373" s="3"/>
      <c r="K373" s="3"/>
      <c r="L373" s="3"/>
      <c r="M373" s="3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spans="8:135">
      <c r="H374" s="4"/>
      <c r="J374" s="3"/>
      <c r="K374" s="3"/>
      <c r="L374" s="3"/>
      <c r="M374" s="3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spans="8:135">
      <c r="H375" s="4"/>
      <c r="J375" s="3"/>
      <c r="K375" s="3"/>
      <c r="L375" s="3"/>
      <c r="M375" s="3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spans="8:135">
      <c r="H376" s="4"/>
      <c r="J376" s="3"/>
      <c r="K376" s="3"/>
      <c r="L376" s="3"/>
      <c r="M376" s="3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spans="8:135">
      <c r="H377" s="4"/>
      <c r="J377" s="3"/>
      <c r="K377" s="3"/>
      <c r="L377" s="3"/>
      <c r="M377" s="3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spans="8:135">
      <c r="H378" s="4"/>
      <c r="J378" s="3"/>
      <c r="K378" s="3"/>
      <c r="L378" s="3"/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spans="8:135">
      <c r="H379" s="4"/>
      <c r="J379" s="3"/>
      <c r="K379" s="3"/>
      <c r="L379" s="3"/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spans="8:135">
      <c r="H380" s="4"/>
      <c r="J380" s="3"/>
      <c r="K380" s="3"/>
      <c r="L380" s="3"/>
      <c r="M380" s="3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spans="8:135">
      <c r="H381" s="4"/>
      <c r="J381" s="3"/>
      <c r="K381" s="3"/>
      <c r="L381" s="3"/>
      <c r="M381" s="3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spans="8:135">
      <c r="H382" s="4"/>
      <c r="J382" s="3"/>
      <c r="K382" s="3"/>
      <c r="L382" s="3"/>
      <c r="M382" s="3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spans="8:135">
      <c r="H383" s="4"/>
      <c r="J383" s="3"/>
      <c r="K383" s="3"/>
      <c r="L383" s="3"/>
      <c r="M383" s="3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spans="8:135">
      <c r="H384" s="4"/>
      <c r="J384" s="3"/>
      <c r="K384" s="3"/>
      <c r="L384" s="3"/>
      <c r="M384" s="3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spans="8:135">
      <c r="H385" s="4"/>
      <c r="J385" s="3"/>
      <c r="K385" s="3"/>
      <c r="L385" s="3"/>
      <c r="M385" s="3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spans="8:135">
      <c r="H386" s="4"/>
      <c r="J386" s="3"/>
      <c r="K386" s="3"/>
      <c r="L386" s="3"/>
      <c r="M386" s="3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spans="8:135">
      <c r="H387" s="4"/>
      <c r="J387" s="3"/>
      <c r="K387" s="3"/>
      <c r="L387" s="3"/>
      <c r="M387" s="3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spans="8:135">
      <c r="H388" s="4"/>
      <c r="J388" s="3"/>
      <c r="K388" s="3"/>
      <c r="L388" s="3"/>
      <c r="M388" s="3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spans="8:135">
      <c r="H389" s="4"/>
      <c r="J389" s="3"/>
      <c r="K389" s="3"/>
      <c r="L389" s="3"/>
      <c r="M389" s="3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spans="8:135">
      <c r="H390" s="4"/>
      <c r="J390" s="3"/>
      <c r="K390" s="3"/>
      <c r="L390" s="3"/>
      <c r="M390" s="3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spans="8:135">
      <c r="H391" s="4"/>
      <c r="J391" s="3"/>
      <c r="K391" s="3"/>
      <c r="L391" s="3"/>
      <c r="M391" s="3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spans="8:135">
      <c r="H392" s="4"/>
      <c r="J392" s="3"/>
      <c r="K392" s="3"/>
      <c r="L392" s="3"/>
      <c r="M392" s="3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spans="8:135">
      <c r="H393" s="4"/>
      <c r="J393" s="3"/>
      <c r="K393" s="3"/>
      <c r="L393" s="3"/>
      <c r="M393" s="3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spans="8:135">
      <c r="H394" s="4"/>
      <c r="J394" s="3"/>
      <c r="K394" s="3"/>
      <c r="L394" s="3"/>
      <c r="M394" s="3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spans="8:135">
      <c r="H395" s="4"/>
      <c r="J395" s="3"/>
      <c r="K395" s="3"/>
      <c r="L395" s="3"/>
      <c r="M395" s="3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spans="8:135">
      <c r="H396" s="4"/>
      <c r="J396" s="3"/>
      <c r="K396" s="3"/>
      <c r="L396" s="3"/>
      <c r="M396" s="3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spans="8:135">
      <c r="H397" s="4"/>
      <c r="J397" s="3"/>
      <c r="K397" s="3"/>
      <c r="L397" s="3"/>
      <c r="M397" s="3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spans="8:135">
      <c r="H398" s="4"/>
      <c r="J398" s="3"/>
      <c r="K398" s="3"/>
      <c r="L398" s="3"/>
      <c r="M398" s="3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spans="8:135">
      <c r="H399" s="4"/>
      <c r="J399" s="3"/>
      <c r="K399" s="3"/>
      <c r="L399" s="3"/>
      <c r="M399" s="3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spans="8:135">
      <c r="H400" s="4"/>
      <c r="J400" s="3"/>
      <c r="K400" s="3"/>
      <c r="L400" s="3"/>
      <c r="M400" s="3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spans="8:135">
      <c r="H401" s="4"/>
      <c r="J401" s="3"/>
      <c r="K401" s="3"/>
      <c r="L401" s="3"/>
      <c r="M401" s="3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spans="8:135">
      <c r="H402" s="4"/>
      <c r="J402" s="3"/>
      <c r="K402" s="3"/>
      <c r="L402" s="3"/>
      <c r="M402" s="3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spans="8:135">
      <c r="H403" s="4"/>
      <c r="J403" s="3"/>
      <c r="K403" s="3"/>
      <c r="L403" s="3"/>
      <c r="M403" s="3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spans="8:135">
      <c r="H404" s="4"/>
      <c r="J404" s="3"/>
      <c r="K404" s="3"/>
      <c r="L404" s="3"/>
      <c r="M404" s="3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spans="8:135">
      <c r="H405" s="4"/>
      <c r="J405" s="3"/>
      <c r="K405" s="3"/>
      <c r="L405" s="3"/>
      <c r="M405" s="3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spans="8:135">
      <c r="H406" s="4"/>
      <c r="J406" s="3"/>
      <c r="K406" s="3"/>
      <c r="L406" s="3"/>
      <c r="M406" s="3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spans="8:135">
      <c r="H407" s="4"/>
      <c r="J407" s="3"/>
      <c r="K407" s="3"/>
      <c r="L407" s="3"/>
      <c r="M407" s="3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spans="8:135">
      <c r="H408" s="4"/>
      <c r="J408" s="3"/>
      <c r="K408" s="3"/>
      <c r="L408" s="3"/>
      <c r="M408" s="3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spans="8:135">
      <c r="H409" s="4"/>
      <c r="J409" s="3"/>
      <c r="K409" s="3"/>
      <c r="L409" s="3"/>
      <c r="M409" s="3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spans="8:135">
      <c r="H410" s="4"/>
      <c r="J410" s="3"/>
      <c r="K410" s="3"/>
      <c r="L410" s="3"/>
      <c r="M410" s="3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spans="8:135">
      <c r="H411" s="4"/>
      <c r="J411" s="3"/>
      <c r="K411" s="3"/>
      <c r="L411" s="3"/>
      <c r="M411" s="3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spans="8:135">
      <c r="H412" s="4"/>
      <c r="J412" s="3"/>
      <c r="K412" s="3"/>
      <c r="L412" s="3"/>
      <c r="M412" s="3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spans="8:135">
      <c r="H413" s="4"/>
      <c r="J413" s="3"/>
      <c r="K413" s="3"/>
      <c r="L413" s="3"/>
      <c r="M413" s="3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spans="8:135">
      <c r="H414" s="4"/>
      <c r="J414" s="3"/>
      <c r="K414" s="3"/>
      <c r="L414" s="3"/>
      <c r="M414" s="3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spans="8:135">
      <c r="H415" s="4"/>
      <c r="J415" s="3"/>
      <c r="K415" s="3"/>
      <c r="L415" s="3"/>
      <c r="M415" s="3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spans="8:135">
      <c r="H416" s="4"/>
      <c r="J416" s="3"/>
      <c r="K416" s="3"/>
      <c r="L416" s="3"/>
      <c r="M416" s="3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spans="8:135">
      <c r="H417" s="4"/>
      <c r="J417" s="3"/>
      <c r="K417" s="3"/>
      <c r="L417" s="3"/>
      <c r="M417" s="3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spans="8:135">
      <c r="H418" s="4"/>
      <c r="J418" s="3"/>
      <c r="K418" s="3"/>
      <c r="L418" s="3"/>
      <c r="M418" s="3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spans="8:135">
      <c r="H419" s="4"/>
      <c r="J419" s="3"/>
      <c r="K419" s="3"/>
      <c r="L419" s="3"/>
      <c r="M419" s="3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spans="8:135">
      <c r="H420" s="4"/>
      <c r="J420" s="3"/>
      <c r="K420" s="3"/>
      <c r="L420" s="3"/>
      <c r="M420" s="3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spans="8:135">
      <c r="H421" s="4"/>
      <c r="J421" s="3"/>
      <c r="K421" s="3"/>
      <c r="L421" s="3"/>
      <c r="M421" s="3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spans="8:135">
      <c r="H422" s="4"/>
      <c r="J422" s="3"/>
      <c r="K422" s="3"/>
      <c r="L422" s="3"/>
      <c r="M422" s="3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spans="8:135">
      <c r="H423" s="4"/>
      <c r="J423" s="3"/>
      <c r="K423" s="3"/>
      <c r="L423" s="3"/>
      <c r="M423" s="3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spans="8:135">
      <c r="H424" s="4"/>
      <c r="J424" s="3"/>
      <c r="K424" s="3"/>
      <c r="L424" s="3"/>
      <c r="M424" s="3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spans="8:135">
      <c r="H425" s="4"/>
      <c r="J425" s="3"/>
      <c r="K425" s="3"/>
      <c r="L425" s="3"/>
      <c r="M425" s="3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spans="8:135">
      <c r="H426" s="4"/>
      <c r="J426" s="3"/>
      <c r="K426" s="3"/>
      <c r="L426" s="3"/>
      <c r="M426" s="3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spans="8:135">
      <c r="H427" s="4"/>
      <c r="J427" s="3"/>
      <c r="K427" s="3"/>
      <c r="L427" s="3"/>
      <c r="M427" s="3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spans="8:135">
      <c r="H428" s="4"/>
      <c r="J428" s="3"/>
      <c r="K428" s="3"/>
      <c r="L428" s="3"/>
      <c r="M428" s="3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spans="8:135">
      <c r="H429" s="4"/>
      <c r="J429" s="3"/>
      <c r="K429" s="3"/>
      <c r="L429" s="3"/>
      <c r="M429" s="3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spans="8:135">
      <c r="H430" s="4"/>
      <c r="J430" s="3"/>
      <c r="K430" s="3"/>
      <c r="L430" s="3"/>
      <c r="M430" s="3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spans="8:135">
      <c r="H431" s="4"/>
      <c r="J431" s="3"/>
      <c r="K431" s="3"/>
      <c r="L431" s="3"/>
      <c r="M431" s="3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spans="8:135">
      <c r="H432" s="4"/>
      <c r="J432" s="3"/>
      <c r="K432" s="3"/>
      <c r="L432" s="3"/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spans="8:135">
      <c r="H433" s="4"/>
      <c r="J433" s="3"/>
      <c r="K433" s="3"/>
      <c r="L433" s="3"/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spans="8:135">
      <c r="H434" s="4"/>
      <c r="J434" s="3"/>
      <c r="K434" s="3"/>
      <c r="L434" s="3"/>
      <c r="M434" s="3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spans="8:135">
      <c r="H435" s="4"/>
      <c r="J435" s="3"/>
      <c r="K435" s="3"/>
      <c r="L435" s="3"/>
      <c r="M435" s="3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spans="8:135">
      <c r="H436" s="4"/>
      <c r="J436" s="3"/>
      <c r="K436" s="3"/>
      <c r="L436" s="3"/>
      <c r="M436" s="3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spans="8:135">
      <c r="H437" s="4"/>
      <c r="J437" s="3"/>
      <c r="K437" s="3"/>
      <c r="L437" s="3"/>
      <c r="M437" s="3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spans="8:135">
      <c r="H438" s="4"/>
      <c r="J438" s="3"/>
      <c r="K438" s="3"/>
      <c r="L438" s="3"/>
      <c r="M438" s="3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spans="8:135">
      <c r="H439" s="4"/>
      <c r="J439" s="3"/>
      <c r="K439" s="3"/>
      <c r="L439" s="3"/>
      <c r="M439" s="3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spans="8:135">
      <c r="H440" s="4"/>
      <c r="J440" s="3"/>
      <c r="K440" s="3"/>
      <c r="L440" s="3"/>
      <c r="M440" s="3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spans="8:135">
      <c r="H441" s="4"/>
      <c r="J441" s="3"/>
      <c r="K441" s="3"/>
      <c r="L441" s="3"/>
      <c r="M441" s="3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spans="8:135">
      <c r="H442" s="4"/>
      <c r="J442" s="3"/>
      <c r="K442" s="3"/>
      <c r="L442" s="3"/>
      <c r="M442" s="3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spans="8:135">
      <c r="H443" s="4"/>
      <c r="J443" s="3"/>
      <c r="K443" s="3"/>
      <c r="L443" s="3"/>
      <c r="M443" s="3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spans="8:135">
      <c r="H444" s="4"/>
      <c r="J444" s="3"/>
      <c r="K444" s="3"/>
      <c r="L444" s="3"/>
      <c r="M444" s="3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spans="8:135">
      <c r="H445" s="4"/>
      <c r="J445" s="3"/>
      <c r="K445" s="3"/>
      <c r="L445" s="3"/>
      <c r="M445" s="3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spans="8:135">
      <c r="H446" s="4"/>
      <c r="J446" s="3"/>
      <c r="K446" s="3"/>
      <c r="L446" s="3"/>
      <c r="M446" s="3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spans="8:135">
      <c r="H447" s="4"/>
      <c r="J447" s="3"/>
      <c r="K447" s="3"/>
      <c r="L447" s="3"/>
      <c r="M447" s="3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spans="8:135">
      <c r="H448" s="4"/>
      <c r="J448" s="3"/>
      <c r="K448" s="3"/>
      <c r="L448" s="3"/>
      <c r="M448" s="3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spans="8:135">
      <c r="H449" s="4"/>
      <c r="J449" s="3"/>
      <c r="K449" s="3"/>
      <c r="L449" s="3"/>
      <c r="M449" s="3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spans="8:135">
      <c r="H450" s="4"/>
      <c r="J450" s="3"/>
      <c r="K450" s="3"/>
      <c r="L450" s="3"/>
      <c r="M450" s="3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spans="8:135">
      <c r="H451" s="4"/>
      <c r="J451" s="3"/>
      <c r="K451" s="3"/>
      <c r="L451" s="3"/>
      <c r="M451" s="3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spans="8:135">
      <c r="H452" s="4"/>
      <c r="J452" s="3"/>
      <c r="K452" s="3"/>
      <c r="L452" s="3"/>
      <c r="M452" s="3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spans="8:135">
      <c r="H453" s="4"/>
      <c r="J453" s="3"/>
      <c r="K453" s="3"/>
      <c r="L453" s="3"/>
      <c r="M453" s="3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spans="8:135">
      <c r="H454" s="4"/>
      <c r="J454" s="3"/>
      <c r="K454" s="3"/>
      <c r="L454" s="3"/>
      <c r="M454" s="3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spans="8:135">
      <c r="H455" s="4"/>
      <c r="J455" s="3"/>
      <c r="K455" s="3"/>
      <c r="L455" s="3"/>
      <c r="M455" s="3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spans="8:135">
      <c r="H456" s="4"/>
      <c r="J456" s="3"/>
      <c r="K456" s="3"/>
      <c r="L456" s="3"/>
      <c r="M456" s="3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spans="8:135">
      <c r="H457" s="4"/>
      <c r="J457" s="3"/>
      <c r="K457" s="3"/>
      <c r="L457" s="3"/>
      <c r="M457" s="3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spans="8:135">
      <c r="H458" s="4"/>
      <c r="J458" s="3"/>
      <c r="K458" s="3"/>
      <c r="L458" s="3"/>
      <c r="M458" s="3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spans="8:135">
      <c r="H459" s="4"/>
      <c r="J459" s="3"/>
      <c r="K459" s="3"/>
      <c r="L459" s="3"/>
      <c r="M459" s="3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spans="8:135">
      <c r="H460" s="4"/>
      <c r="J460" s="3"/>
      <c r="K460" s="3"/>
      <c r="L460" s="3"/>
      <c r="M460" s="3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spans="8:135">
      <c r="H461" s="4"/>
      <c r="J461" s="3"/>
      <c r="K461" s="3"/>
      <c r="L461" s="3"/>
      <c r="M461" s="3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spans="8:135">
      <c r="H462" s="4"/>
      <c r="J462" s="3"/>
      <c r="K462" s="3"/>
      <c r="L462" s="3"/>
      <c r="M462" s="3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spans="8:135">
      <c r="H463" s="4"/>
      <c r="J463" s="3"/>
      <c r="K463" s="3"/>
      <c r="L463" s="3"/>
      <c r="M463" s="3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spans="8:135">
      <c r="H464" s="4"/>
      <c r="J464" s="3"/>
      <c r="K464" s="3"/>
      <c r="L464" s="3"/>
      <c r="M464" s="3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spans="8:135">
      <c r="H465" s="4"/>
      <c r="J465" s="3"/>
      <c r="K465" s="3"/>
      <c r="L465" s="3"/>
      <c r="M465" s="3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spans="8:135">
      <c r="H466" s="4"/>
      <c r="J466" s="3"/>
      <c r="K466" s="3"/>
      <c r="L466" s="3"/>
      <c r="M466" s="3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spans="8:135">
      <c r="H467" s="4"/>
      <c r="J467" s="3"/>
      <c r="K467" s="3"/>
      <c r="L467" s="3"/>
      <c r="M467" s="3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spans="8:135">
      <c r="H468" s="4"/>
      <c r="J468" s="3"/>
      <c r="K468" s="3"/>
      <c r="L468" s="3"/>
      <c r="M468" s="3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spans="8:135">
      <c r="H469" s="4"/>
      <c r="J469" s="3"/>
      <c r="K469" s="3"/>
      <c r="L469" s="3"/>
      <c r="M469" s="3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spans="8:135">
      <c r="H470" s="4"/>
      <c r="J470" s="3"/>
      <c r="K470" s="3"/>
      <c r="L470" s="3"/>
      <c r="M470" s="3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spans="8:135">
      <c r="H471" s="4"/>
      <c r="J471" s="3"/>
      <c r="K471" s="3"/>
      <c r="L471" s="3"/>
      <c r="M471" s="3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spans="8:135">
      <c r="H472" s="4"/>
      <c r="J472" s="3"/>
      <c r="K472" s="3"/>
      <c r="L472" s="3"/>
      <c r="M472" s="3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spans="8:135">
      <c r="H473" s="4"/>
      <c r="J473" s="3"/>
      <c r="K473" s="3"/>
      <c r="L473" s="3"/>
      <c r="M473" s="3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spans="8:135">
      <c r="H474" s="4"/>
      <c r="J474" s="3"/>
      <c r="K474" s="3"/>
      <c r="L474" s="3"/>
      <c r="M474" s="3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spans="8:135">
      <c r="H475" s="4"/>
      <c r="J475" s="3"/>
      <c r="K475" s="3"/>
      <c r="L475" s="3"/>
      <c r="M475" s="3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spans="8:135">
      <c r="H476" s="4"/>
      <c r="J476" s="3"/>
      <c r="K476" s="3"/>
      <c r="L476" s="3"/>
      <c r="M476" s="3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spans="8:135">
      <c r="H477" s="4"/>
      <c r="J477" s="3"/>
      <c r="K477" s="3"/>
      <c r="L477" s="3"/>
      <c r="M477" s="3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spans="8:135">
      <c r="H478" s="4"/>
      <c r="J478" s="3"/>
      <c r="K478" s="3"/>
      <c r="L478" s="3"/>
      <c r="M478" s="3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spans="8:135">
      <c r="H479" s="4"/>
      <c r="J479" s="3"/>
      <c r="K479" s="3"/>
      <c r="L479" s="3"/>
      <c r="M479" s="3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spans="8:135">
      <c r="H480" s="4"/>
      <c r="J480" s="3"/>
      <c r="K480" s="3"/>
      <c r="L480" s="3"/>
      <c r="M480" s="3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spans="8:135">
      <c r="H481" s="4"/>
      <c r="J481" s="3"/>
      <c r="K481" s="3"/>
      <c r="L481" s="3"/>
      <c r="M481" s="3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spans="8:135">
      <c r="H482" s="4"/>
      <c r="J482" s="3"/>
      <c r="K482" s="3"/>
      <c r="L482" s="3"/>
      <c r="M482" s="3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spans="8:135">
      <c r="H483" s="4"/>
      <c r="J483" s="3"/>
      <c r="K483" s="3"/>
      <c r="L483" s="3"/>
      <c r="M483" s="3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spans="8:135">
      <c r="H484" s="4"/>
      <c r="J484" s="3"/>
      <c r="K484" s="3"/>
      <c r="L484" s="3"/>
      <c r="M484" s="3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spans="8:135">
      <c r="H485" s="4"/>
      <c r="J485" s="3"/>
      <c r="K485" s="3"/>
      <c r="L485" s="3"/>
      <c r="M485" s="3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spans="8:135">
      <c r="H486" s="4"/>
      <c r="J486" s="3"/>
      <c r="K486" s="3"/>
      <c r="L486" s="3"/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spans="8:135">
      <c r="H487" s="4"/>
      <c r="J487" s="3"/>
      <c r="K487" s="3"/>
      <c r="L487" s="3"/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spans="8:135">
      <c r="H488" s="4"/>
      <c r="J488" s="3"/>
      <c r="K488" s="3"/>
      <c r="L488" s="3"/>
      <c r="M488" s="3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spans="8:135">
      <c r="H489" s="4"/>
      <c r="J489" s="3"/>
      <c r="K489" s="3"/>
      <c r="L489" s="3"/>
      <c r="M489" s="3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spans="8:135">
      <c r="H490" s="4"/>
      <c r="J490" s="3"/>
      <c r="K490" s="3"/>
      <c r="L490" s="3"/>
      <c r="M490" s="3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spans="8:135">
      <c r="H491" s="4"/>
      <c r="J491" s="3"/>
      <c r="K491" s="3"/>
      <c r="L491" s="3"/>
      <c r="M491" s="3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spans="8:135">
      <c r="H492" s="4"/>
      <c r="J492" s="3"/>
      <c r="K492" s="3"/>
      <c r="L492" s="3"/>
      <c r="M492" s="3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spans="8:135">
      <c r="H493" s="4"/>
      <c r="J493" s="3"/>
      <c r="K493" s="3"/>
      <c r="L493" s="3"/>
      <c r="M493" s="3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spans="8:135">
      <c r="H494" s="4"/>
      <c r="J494" s="3"/>
      <c r="K494" s="3"/>
      <c r="L494" s="3"/>
      <c r="M494" s="3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spans="8:135">
      <c r="H495" s="4"/>
      <c r="J495" s="3"/>
      <c r="K495" s="3"/>
      <c r="L495" s="3"/>
      <c r="M495" s="3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spans="8:135">
      <c r="H496" s="4"/>
      <c r="J496" s="3"/>
      <c r="K496" s="3"/>
      <c r="L496" s="3"/>
      <c r="M496" s="3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spans="8:135">
      <c r="H497" s="4"/>
      <c r="J497" s="3"/>
      <c r="K497" s="3"/>
      <c r="L497" s="3"/>
      <c r="M497" s="3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spans="8:135">
      <c r="H498" s="4"/>
      <c r="J498" s="3"/>
      <c r="K498" s="3"/>
      <c r="L498" s="3"/>
      <c r="M498" s="3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spans="8:135">
      <c r="H499" s="4"/>
      <c r="J499" s="3"/>
      <c r="K499" s="3"/>
      <c r="L499" s="3"/>
      <c r="M499" s="3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spans="8:135">
      <c r="H500" s="4"/>
      <c r="J500" s="3"/>
      <c r="K500" s="3"/>
      <c r="L500" s="3"/>
      <c r="M500" s="3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spans="8:135">
      <c r="H501" s="4"/>
      <c r="J501" s="3"/>
      <c r="K501" s="3"/>
      <c r="L501" s="3"/>
      <c r="M501" s="3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spans="8:135">
      <c r="H502" s="4"/>
      <c r="J502" s="3"/>
      <c r="K502" s="3"/>
      <c r="L502" s="3"/>
      <c r="M502" s="3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spans="8:135">
      <c r="H503" s="4"/>
      <c r="J503" s="3"/>
      <c r="K503" s="3"/>
      <c r="L503" s="3"/>
      <c r="M503" s="3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spans="8:135">
      <c r="H504" s="4"/>
      <c r="J504" s="3"/>
      <c r="K504" s="3"/>
      <c r="L504" s="3"/>
      <c r="M504" s="3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spans="8:135">
      <c r="H505" s="4"/>
      <c r="J505" s="3"/>
      <c r="K505" s="3"/>
      <c r="L505" s="3"/>
      <c r="M505" s="3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spans="8:135">
      <c r="H506" s="4"/>
      <c r="J506" s="3"/>
      <c r="K506" s="3"/>
      <c r="L506" s="3"/>
      <c r="M506" s="3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spans="8:135">
      <c r="H507" s="4"/>
      <c r="J507" s="3"/>
      <c r="K507" s="3"/>
      <c r="L507" s="3"/>
      <c r="M507" s="3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spans="8:135">
      <c r="H508" s="4"/>
      <c r="J508" s="3"/>
      <c r="K508" s="3"/>
      <c r="L508" s="3"/>
      <c r="M508" s="3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spans="8:135">
      <c r="H509" s="4"/>
      <c r="J509" s="3"/>
      <c r="K509" s="3"/>
      <c r="L509" s="3"/>
      <c r="M509" s="3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spans="8:135">
      <c r="H510" s="4"/>
      <c r="J510" s="3"/>
      <c r="K510" s="3"/>
      <c r="L510" s="3"/>
      <c r="M510" s="3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spans="8:135">
      <c r="H511" s="4"/>
      <c r="J511" s="3"/>
      <c r="K511" s="3"/>
      <c r="L511" s="3"/>
      <c r="M511" s="3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spans="8:135">
      <c r="H512" s="4"/>
      <c r="J512" s="3"/>
      <c r="K512" s="3"/>
      <c r="L512" s="3"/>
      <c r="M512" s="3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spans="8:135">
      <c r="H513" s="4"/>
      <c r="J513" s="3"/>
      <c r="K513" s="3"/>
      <c r="L513" s="3"/>
      <c r="M513" s="3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spans="8:135">
      <c r="H514" s="4"/>
      <c r="J514" s="3"/>
      <c r="K514" s="3"/>
      <c r="L514" s="3"/>
      <c r="M514" s="3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spans="8:135">
      <c r="H515" s="4"/>
      <c r="J515" s="3"/>
      <c r="K515" s="3"/>
      <c r="L515" s="3"/>
      <c r="M515" s="3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spans="8:135">
      <c r="H516" s="4"/>
      <c r="J516" s="3"/>
      <c r="K516" s="3"/>
      <c r="L516" s="3"/>
      <c r="M516" s="3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spans="8:135">
      <c r="H517" s="4"/>
      <c r="J517" s="3"/>
      <c r="K517" s="3"/>
      <c r="L517" s="3"/>
      <c r="M517" s="3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spans="8:135">
      <c r="H518" s="4"/>
      <c r="J518" s="3"/>
      <c r="K518" s="3"/>
      <c r="L518" s="3"/>
      <c r="M518" s="3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spans="8:135">
      <c r="H519" s="4"/>
      <c r="J519" s="3"/>
      <c r="K519" s="3"/>
      <c r="L519" s="3"/>
      <c r="M519" s="3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spans="8:135">
      <c r="H520" s="4"/>
      <c r="J520" s="3"/>
      <c r="K520" s="3"/>
      <c r="L520" s="3"/>
      <c r="M520" s="3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spans="8:135">
      <c r="H521" s="4"/>
      <c r="J521" s="3"/>
      <c r="K521" s="3"/>
      <c r="L521" s="3"/>
      <c r="M521" s="3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spans="8:135">
      <c r="H522" s="4"/>
      <c r="J522" s="3"/>
      <c r="K522" s="3"/>
      <c r="L522" s="3"/>
      <c r="M522" s="3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spans="8:135">
      <c r="H523" s="4"/>
      <c r="J523" s="3"/>
      <c r="K523" s="3"/>
      <c r="L523" s="3"/>
      <c r="M523" s="3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spans="8:135">
      <c r="H524" s="4"/>
      <c r="J524" s="3"/>
      <c r="K524" s="3"/>
      <c r="L524" s="3"/>
      <c r="M524" s="3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spans="8:135">
      <c r="H525" s="4"/>
      <c r="J525" s="3"/>
      <c r="K525" s="3"/>
      <c r="L525" s="3"/>
      <c r="M525" s="3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spans="8:135">
      <c r="H526" s="4"/>
      <c r="J526" s="3"/>
      <c r="K526" s="3"/>
      <c r="L526" s="3"/>
      <c r="M526" s="3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spans="8:135">
      <c r="H527" s="4"/>
      <c r="J527" s="3"/>
      <c r="K527" s="3"/>
      <c r="L527" s="3"/>
      <c r="M527" s="3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spans="8:135">
      <c r="H528" s="4"/>
      <c r="J528" s="3"/>
      <c r="K528" s="3"/>
      <c r="L528" s="3"/>
      <c r="M528" s="3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spans="8:135">
      <c r="H529" s="4"/>
      <c r="J529" s="3"/>
      <c r="K529" s="3"/>
      <c r="L529" s="3"/>
      <c r="M529" s="3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spans="8:135">
      <c r="H530" s="4"/>
      <c r="J530" s="3"/>
      <c r="K530" s="3"/>
      <c r="L530" s="3"/>
      <c r="M530" s="3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spans="8:135">
      <c r="H531" s="4"/>
      <c r="J531" s="3"/>
      <c r="K531" s="3"/>
      <c r="L531" s="3"/>
      <c r="M531" s="3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spans="8:135">
      <c r="H532" s="4"/>
      <c r="J532" s="3"/>
      <c r="K532" s="3"/>
      <c r="L532" s="3"/>
      <c r="M532" s="3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spans="8:135">
      <c r="H533" s="4"/>
      <c r="J533" s="3"/>
      <c r="K533" s="3"/>
      <c r="L533" s="3"/>
      <c r="M533" s="3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spans="8:135">
      <c r="H534" s="4"/>
      <c r="J534" s="3"/>
      <c r="K534" s="3"/>
      <c r="L534" s="3"/>
      <c r="M534" s="3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spans="8:135">
      <c r="H535" s="4"/>
      <c r="J535" s="3"/>
      <c r="K535" s="3"/>
      <c r="L535" s="3"/>
      <c r="M535" s="3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spans="8:135">
      <c r="H536" s="4"/>
      <c r="J536" s="3"/>
      <c r="K536" s="3"/>
      <c r="L536" s="3"/>
      <c r="M536" s="3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spans="8:135">
      <c r="H537" s="4"/>
      <c r="J537" s="3"/>
      <c r="K537" s="3"/>
      <c r="L537" s="3"/>
      <c r="M537" s="3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spans="8:135">
      <c r="H538" s="4"/>
      <c r="J538" s="3"/>
      <c r="K538" s="3"/>
      <c r="L538" s="3"/>
      <c r="M538" s="3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spans="8:135">
      <c r="H539" s="4"/>
      <c r="J539" s="3"/>
      <c r="K539" s="3"/>
      <c r="L539" s="3"/>
      <c r="M539" s="3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spans="8:135">
      <c r="H540" s="4"/>
      <c r="J540" s="3"/>
      <c r="K540" s="3"/>
      <c r="L540" s="3"/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spans="8:135">
      <c r="H541" s="4"/>
      <c r="J541" s="3"/>
      <c r="K541" s="3"/>
      <c r="L541" s="3"/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spans="8:135">
      <c r="H542" s="4"/>
      <c r="J542" s="3"/>
      <c r="K542" s="3"/>
      <c r="L542" s="3"/>
      <c r="M542" s="3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spans="8:135">
      <c r="H543" s="4"/>
      <c r="J543" s="3"/>
      <c r="K543" s="3"/>
      <c r="L543" s="3"/>
      <c r="M543" s="3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spans="8:135">
      <c r="H544" s="4"/>
      <c r="J544" s="3"/>
      <c r="K544" s="3"/>
      <c r="L544" s="3"/>
      <c r="M544" s="3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spans="8:135">
      <c r="H545" s="4"/>
      <c r="J545" s="3"/>
      <c r="K545" s="3"/>
      <c r="L545" s="3"/>
      <c r="M545" s="3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spans="8:135">
      <c r="H546" s="4"/>
      <c r="J546" s="3"/>
      <c r="K546" s="3"/>
      <c r="L546" s="3"/>
      <c r="M546" s="3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spans="8:135">
      <c r="H547" s="4"/>
      <c r="J547" s="3"/>
      <c r="K547" s="3"/>
      <c r="L547" s="3"/>
      <c r="M547" s="3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spans="8:135">
      <c r="H548" s="4"/>
      <c r="J548" s="3"/>
      <c r="K548" s="3"/>
      <c r="L548" s="3"/>
      <c r="M548" s="3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spans="8:135">
      <c r="H549" s="4"/>
      <c r="J549" s="3"/>
      <c r="K549" s="3"/>
      <c r="L549" s="3"/>
      <c r="M549" s="3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spans="8:135">
      <c r="H550" s="4"/>
      <c r="J550" s="3"/>
      <c r="K550" s="3"/>
      <c r="L550" s="3"/>
      <c r="M550" s="3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spans="8:135">
      <c r="H551" s="4"/>
      <c r="J551" s="3"/>
      <c r="K551" s="3"/>
      <c r="L551" s="3"/>
      <c r="M551" s="3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spans="8:135">
      <c r="H552" s="4"/>
      <c r="J552" s="3"/>
      <c r="K552" s="3"/>
      <c r="L552" s="3"/>
      <c r="M552" s="3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spans="8:135">
      <c r="H553" s="4"/>
      <c r="J553" s="3"/>
      <c r="K553" s="3"/>
      <c r="L553" s="3"/>
      <c r="M553" s="3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spans="8:135">
      <c r="H554" s="4"/>
      <c r="J554" s="3"/>
      <c r="K554" s="3"/>
      <c r="L554" s="3"/>
      <c r="M554" s="3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spans="8:135">
      <c r="H555" s="4"/>
      <c r="J555" s="3"/>
      <c r="K555" s="3"/>
      <c r="L555" s="3"/>
      <c r="M555" s="3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spans="8:135">
      <c r="H556" s="4"/>
      <c r="J556" s="3"/>
      <c r="K556" s="3"/>
      <c r="L556" s="3"/>
      <c r="M556" s="3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spans="8:135">
      <c r="H557" s="4"/>
      <c r="J557" s="3"/>
      <c r="K557" s="3"/>
      <c r="L557" s="3"/>
      <c r="M557" s="3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spans="8:135">
      <c r="H558" s="4"/>
      <c r="J558" s="3"/>
      <c r="K558" s="3"/>
      <c r="L558" s="3"/>
      <c r="M558" s="3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spans="8:135">
      <c r="H559" s="4"/>
      <c r="J559" s="3"/>
      <c r="K559" s="3"/>
      <c r="L559" s="3"/>
      <c r="M559" s="3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spans="8:135">
      <c r="H560" s="4"/>
      <c r="J560" s="3"/>
      <c r="K560" s="3"/>
      <c r="L560" s="3"/>
      <c r="M560" s="3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spans="8:135">
      <c r="H561" s="4"/>
      <c r="J561" s="3"/>
      <c r="K561" s="3"/>
      <c r="L561" s="3"/>
      <c r="M561" s="3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spans="8:135">
      <c r="H562" s="4"/>
      <c r="J562" s="3"/>
      <c r="K562" s="3"/>
      <c r="L562" s="3"/>
      <c r="M562" s="3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spans="8:135">
      <c r="H563" s="4"/>
      <c r="J563" s="3"/>
      <c r="K563" s="3"/>
      <c r="L563" s="3"/>
      <c r="M563" s="3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spans="8:135">
      <c r="H564" s="4"/>
      <c r="J564" s="3"/>
      <c r="K564" s="3"/>
      <c r="L564" s="3"/>
      <c r="M564" s="3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spans="8:135">
      <c r="H565" s="4"/>
      <c r="J565" s="3"/>
      <c r="K565" s="3"/>
      <c r="L565" s="3"/>
      <c r="M565" s="3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spans="8:135">
      <c r="H566" s="4"/>
      <c r="J566" s="3"/>
      <c r="K566" s="3"/>
      <c r="L566" s="3"/>
      <c r="M566" s="3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spans="8:135">
      <c r="H567" s="4"/>
      <c r="J567" s="3"/>
      <c r="K567" s="3"/>
      <c r="L567" s="3"/>
      <c r="M567" s="3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spans="8:135">
      <c r="H568" s="4"/>
      <c r="J568" s="3"/>
      <c r="K568" s="3"/>
      <c r="L568" s="3"/>
      <c r="M568" s="3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spans="8:135">
      <c r="H569" s="4"/>
      <c r="J569" s="3"/>
      <c r="K569" s="3"/>
      <c r="L569" s="3"/>
      <c r="M569" s="3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spans="8:135">
      <c r="H570" s="4"/>
      <c r="J570" s="3"/>
      <c r="K570" s="3"/>
      <c r="L570" s="3"/>
      <c r="M570" s="3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spans="8:135">
      <c r="H571" s="4"/>
      <c r="J571" s="3"/>
      <c r="K571" s="3"/>
      <c r="L571" s="3"/>
      <c r="M571" s="3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spans="8:135">
      <c r="H572" s="4"/>
      <c r="J572" s="3"/>
      <c r="K572" s="3"/>
      <c r="L572" s="3"/>
      <c r="M572" s="3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spans="8:135">
      <c r="H573" s="4"/>
      <c r="J573" s="3"/>
      <c r="K573" s="3"/>
      <c r="L573" s="3"/>
      <c r="M573" s="3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spans="8:135">
      <c r="H574" s="4"/>
      <c r="J574" s="3"/>
      <c r="K574" s="3"/>
      <c r="L574" s="3"/>
      <c r="M574" s="3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spans="8:135">
      <c r="H575" s="4"/>
      <c r="J575" s="3"/>
      <c r="K575" s="3"/>
      <c r="L575" s="3"/>
      <c r="M575" s="3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spans="8:135">
      <c r="H576" s="4"/>
      <c r="J576" s="3"/>
      <c r="K576" s="3"/>
      <c r="L576" s="3"/>
      <c r="M576" s="3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spans="8:135">
      <c r="H577" s="4"/>
      <c r="J577" s="3"/>
      <c r="K577" s="3"/>
      <c r="L577" s="3"/>
      <c r="M577" s="3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spans="8:135">
      <c r="H578" s="4"/>
      <c r="J578" s="3"/>
      <c r="K578" s="3"/>
      <c r="L578" s="3"/>
      <c r="M578" s="3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spans="8:135">
      <c r="H579" s="4"/>
      <c r="J579" s="3"/>
      <c r="K579" s="3"/>
      <c r="L579" s="3"/>
      <c r="M579" s="3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spans="8:135">
      <c r="H580" s="4"/>
      <c r="J580" s="3"/>
      <c r="K580" s="3"/>
      <c r="L580" s="3"/>
      <c r="M580" s="3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spans="8:135">
      <c r="H581" s="4"/>
      <c r="J581" s="3"/>
      <c r="K581" s="3"/>
      <c r="L581" s="3"/>
      <c r="M581" s="3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spans="8:135">
      <c r="H582" s="4"/>
      <c r="J582" s="3"/>
      <c r="K582" s="3"/>
      <c r="L582" s="3"/>
      <c r="M582" s="3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spans="8:135">
      <c r="H583" s="4"/>
      <c r="J583" s="3"/>
      <c r="K583" s="3"/>
      <c r="L583" s="3"/>
      <c r="M583" s="3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spans="8:135">
      <c r="H584" s="4"/>
      <c r="J584" s="3"/>
      <c r="K584" s="3"/>
      <c r="L584" s="3"/>
      <c r="M584" s="3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spans="8:135">
      <c r="H585" s="4"/>
      <c r="J585" s="3"/>
      <c r="K585" s="3"/>
      <c r="L585" s="3"/>
      <c r="M585" s="3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spans="8:135">
      <c r="H586" s="4"/>
      <c r="J586" s="3"/>
      <c r="K586" s="3"/>
      <c r="L586" s="3"/>
      <c r="M586" s="3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spans="8:135">
      <c r="H587" s="4"/>
      <c r="J587" s="3"/>
      <c r="K587" s="3"/>
      <c r="L587" s="3"/>
      <c r="M587" s="3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spans="8:135">
      <c r="H588" s="4"/>
      <c r="J588" s="3"/>
      <c r="K588" s="3"/>
      <c r="L588" s="3"/>
      <c r="M588" s="3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spans="8:135">
      <c r="H589" s="4"/>
      <c r="J589" s="3"/>
      <c r="K589" s="3"/>
      <c r="L589" s="3"/>
      <c r="M589" s="3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spans="8:135">
      <c r="H590" s="4"/>
      <c r="J590" s="3"/>
      <c r="K590" s="3"/>
      <c r="L590" s="3"/>
      <c r="M590" s="3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spans="8:135">
      <c r="H591" s="4"/>
      <c r="J591" s="3"/>
      <c r="K591" s="3"/>
      <c r="L591" s="3"/>
      <c r="M591" s="3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spans="8:135">
      <c r="H592" s="4"/>
      <c r="J592" s="3"/>
      <c r="K592" s="3"/>
      <c r="L592" s="3"/>
      <c r="M592" s="3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spans="8:135">
      <c r="H593" s="4"/>
      <c r="J593" s="3"/>
      <c r="K593" s="3"/>
      <c r="L593" s="3"/>
      <c r="M593" s="3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spans="8:135">
      <c r="H594" s="4"/>
      <c r="J594" s="3"/>
      <c r="K594" s="3"/>
      <c r="L594" s="3"/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spans="8:135">
      <c r="H595" s="4"/>
      <c r="J595" s="3"/>
      <c r="K595" s="3"/>
      <c r="L595" s="3"/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spans="8:135">
      <c r="H596" s="4"/>
      <c r="J596" s="3"/>
      <c r="K596" s="3"/>
      <c r="L596" s="3"/>
      <c r="M596" s="3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spans="8:135">
      <c r="H597" s="4"/>
      <c r="J597" s="3"/>
      <c r="K597" s="3"/>
      <c r="L597" s="3"/>
      <c r="M597" s="3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spans="8:135">
      <c r="H598" s="4"/>
      <c r="J598" s="3"/>
      <c r="K598" s="3"/>
      <c r="L598" s="3"/>
      <c r="M598" s="3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spans="8:135">
      <c r="H599" s="4"/>
      <c r="J599" s="3"/>
      <c r="K599" s="3"/>
      <c r="L599" s="3"/>
      <c r="M599" s="3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spans="8:135">
      <c r="H600" s="4"/>
      <c r="J600" s="3"/>
      <c r="K600" s="3"/>
      <c r="L600" s="3"/>
      <c r="M600" s="3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spans="8:135">
      <c r="H601" s="4"/>
      <c r="J601" s="3"/>
      <c r="K601" s="3"/>
      <c r="L601" s="3"/>
      <c r="M601" s="3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spans="8:135">
      <c r="H602" s="4"/>
      <c r="J602" s="3"/>
      <c r="K602" s="3"/>
      <c r="L602" s="3"/>
      <c r="M602" s="3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spans="8:135">
      <c r="H603" s="4"/>
      <c r="J603" s="3"/>
      <c r="K603" s="3"/>
      <c r="L603" s="3"/>
      <c r="M603" s="3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spans="8:135">
      <c r="H604" s="4"/>
      <c r="J604" s="3"/>
      <c r="K604" s="3"/>
      <c r="L604" s="3"/>
      <c r="M604" s="3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spans="8:135">
      <c r="H605" s="4"/>
      <c r="J605" s="3"/>
      <c r="K605" s="3"/>
      <c r="L605" s="3"/>
      <c r="M605" s="3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spans="8:135">
      <c r="H606" s="4"/>
      <c r="J606" s="3"/>
      <c r="K606" s="3"/>
      <c r="L606" s="3"/>
      <c r="M606" s="3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spans="8:135">
      <c r="H607" s="4"/>
      <c r="J607" s="3"/>
      <c r="K607" s="3"/>
      <c r="L607" s="3"/>
      <c r="M607" s="3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spans="8:135">
      <c r="H608" s="4"/>
      <c r="J608" s="3"/>
      <c r="K608" s="3"/>
      <c r="L608" s="3"/>
      <c r="M608" s="3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spans="8:135">
      <c r="H609" s="4"/>
      <c r="J609" s="3"/>
      <c r="K609" s="3"/>
      <c r="L609" s="3"/>
      <c r="M609" s="3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spans="8:135">
      <c r="H610" s="4"/>
      <c r="J610" s="3"/>
      <c r="K610" s="3"/>
      <c r="L610" s="3"/>
      <c r="M610" s="3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spans="8:135">
      <c r="H611" s="4"/>
      <c r="J611" s="3"/>
      <c r="K611" s="3"/>
      <c r="L611" s="3"/>
      <c r="M611" s="3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spans="8:135">
      <c r="H612" s="4"/>
      <c r="J612" s="3"/>
      <c r="K612" s="3"/>
      <c r="L612" s="3"/>
      <c r="M612" s="3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spans="8:135">
      <c r="H613" s="4"/>
      <c r="J613" s="3"/>
      <c r="K613" s="3"/>
      <c r="L613" s="3"/>
      <c r="M613" s="3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spans="8:135">
      <c r="H614" s="4"/>
      <c r="J614" s="3"/>
      <c r="K614" s="3"/>
      <c r="L614" s="3"/>
      <c r="M614" s="3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spans="8:135">
      <c r="H615" s="4"/>
      <c r="J615" s="3"/>
      <c r="K615" s="3"/>
      <c r="L615" s="3"/>
      <c r="M615" s="3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spans="8:135">
      <c r="H616" s="4"/>
      <c r="J616" s="3"/>
      <c r="K616" s="3"/>
      <c r="L616" s="3"/>
      <c r="M616" s="3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spans="8:135">
      <c r="H617" s="4"/>
      <c r="J617" s="3"/>
      <c r="K617" s="3"/>
      <c r="L617" s="3"/>
      <c r="M617" s="3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spans="8:135">
      <c r="H618" s="4"/>
      <c r="J618" s="3"/>
      <c r="K618" s="3"/>
      <c r="L618" s="3"/>
      <c r="M618" s="3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spans="8:135">
      <c r="H619" s="4"/>
      <c r="J619" s="3"/>
      <c r="K619" s="3"/>
      <c r="L619" s="3"/>
      <c r="M619" s="3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spans="8:135">
      <c r="H620" s="4"/>
      <c r="J620" s="3"/>
      <c r="K620" s="3"/>
      <c r="L620" s="3"/>
      <c r="M620" s="3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spans="8:135">
      <c r="H621" s="4"/>
      <c r="J621" s="3"/>
      <c r="K621" s="3"/>
      <c r="L621" s="3"/>
      <c r="M621" s="3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spans="8:135">
      <c r="H622" s="4"/>
      <c r="J622" s="3"/>
      <c r="K622" s="3"/>
      <c r="L622" s="3"/>
      <c r="M622" s="3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spans="8:135">
      <c r="H623" s="4"/>
      <c r="J623" s="3"/>
      <c r="K623" s="3"/>
      <c r="L623" s="3"/>
      <c r="M623" s="3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spans="8:135">
      <c r="H624" s="4"/>
      <c r="J624" s="3"/>
      <c r="K624" s="3"/>
      <c r="L624" s="3"/>
      <c r="M624" s="3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spans="8:135">
      <c r="H625" s="4"/>
      <c r="J625" s="3"/>
      <c r="K625" s="3"/>
      <c r="L625" s="3"/>
      <c r="M625" s="3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spans="8:135">
      <c r="H626" s="4"/>
      <c r="J626" s="3"/>
      <c r="K626" s="3"/>
      <c r="L626" s="3"/>
      <c r="M626" s="3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spans="8:135">
      <c r="H627" s="4"/>
      <c r="J627" s="3"/>
      <c r="K627" s="3"/>
      <c r="L627" s="3"/>
      <c r="M627" s="3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spans="8:135">
      <c r="H628" s="4"/>
      <c r="J628" s="3"/>
      <c r="K628" s="3"/>
      <c r="L628" s="3"/>
      <c r="M628" s="3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spans="8:135">
      <c r="H629" s="4"/>
      <c r="J629" s="3"/>
      <c r="K629" s="3"/>
      <c r="L629" s="3"/>
      <c r="M629" s="3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spans="8:135">
      <c r="H630" s="4"/>
      <c r="J630" s="3"/>
      <c r="K630" s="3"/>
      <c r="L630" s="3"/>
      <c r="M630" s="3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spans="8:135">
      <c r="H631" s="4"/>
      <c r="J631" s="3"/>
      <c r="K631" s="3"/>
      <c r="L631" s="3"/>
      <c r="M631" s="3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spans="8:135">
      <c r="H632" s="4"/>
      <c r="J632" s="3"/>
      <c r="K632" s="3"/>
      <c r="L632" s="3"/>
      <c r="M632" s="3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spans="8:135">
      <c r="H633" s="4"/>
      <c r="J633" s="3"/>
      <c r="K633" s="3"/>
      <c r="L633" s="3"/>
      <c r="M633" s="3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spans="8:135">
      <c r="H634" s="4"/>
      <c r="J634" s="3"/>
      <c r="K634" s="3"/>
      <c r="L634" s="3"/>
      <c r="M634" s="3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spans="8:135">
      <c r="H635" s="4"/>
      <c r="J635" s="3"/>
      <c r="K635" s="3"/>
      <c r="L635" s="3"/>
      <c r="M635" s="3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spans="8:135">
      <c r="H636" s="4"/>
      <c r="J636" s="3"/>
      <c r="K636" s="3"/>
      <c r="L636" s="3"/>
      <c r="M636" s="3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spans="8:135">
      <c r="H637" s="4"/>
      <c r="J637" s="3"/>
      <c r="K637" s="3"/>
      <c r="L637" s="3"/>
      <c r="M637" s="3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spans="8:135">
      <c r="H638" s="4"/>
      <c r="J638" s="3"/>
      <c r="K638" s="3"/>
      <c r="L638" s="3"/>
      <c r="M638" s="3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spans="8:135">
      <c r="H639" s="4"/>
      <c r="J639" s="3"/>
      <c r="K639" s="3"/>
      <c r="L639" s="3"/>
      <c r="M639" s="3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spans="8:135">
      <c r="H640" s="4"/>
      <c r="J640" s="3"/>
      <c r="K640" s="3"/>
      <c r="L640" s="3"/>
      <c r="M640" s="3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spans="8:135">
      <c r="H641" s="4"/>
      <c r="J641" s="3"/>
      <c r="K641" s="3"/>
      <c r="L641" s="3"/>
      <c r="M641" s="3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spans="8:135">
      <c r="H642" s="4"/>
      <c r="J642" s="3"/>
      <c r="K642" s="3"/>
      <c r="L642" s="3"/>
      <c r="M642" s="3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spans="8:135">
      <c r="H643" s="4"/>
      <c r="J643" s="3"/>
      <c r="K643" s="3"/>
      <c r="L643" s="3"/>
      <c r="M643" s="3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spans="8:135">
      <c r="H644" s="4"/>
      <c r="J644" s="3"/>
      <c r="K644" s="3"/>
      <c r="L644" s="3"/>
      <c r="M644" s="3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spans="8:135">
      <c r="H645" s="4"/>
      <c r="J645" s="3"/>
      <c r="K645" s="3"/>
      <c r="L645" s="3"/>
      <c r="M645" s="3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spans="8:135">
      <c r="H646" s="4"/>
      <c r="J646" s="3"/>
      <c r="K646" s="3"/>
      <c r="L646" s="3"/>
      <c r="M646" s="3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spans="8:135">
      <c r="H647" s="4"/>
      <c r="J647" s="3"/>
      <c r="K647" s="3"/>
      <c r="L647" s="3"/>
      <c r="M647" s="3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spans="8:135">
      <c r="H648" s="4"/>
      <c r="J648" s="3"/>
      <c r="K648" s="3"/>
      <c r="L648" s="3"/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spans="8:135">
      <c r="H649" s="4"/>
      <c r="J649" s="3"/>
      <c r="K649" s="3"/>
      <c r="L649" s="3"/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spans="8:135">
      <c r="H650" s="4"/>
      <c r="J650" s="3"/>
      <c r="K650" s="3"/>
      <c r="L650" s="3"/>
      <c r="M650" s="3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spans="8:135">
      <c r="H651" s="4"/>
      <c r="J651" s="3"/>
      <c r="K651" s="3"/>
      <c r="L651" s="3"/>
      <c r="M651" s="3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spans="8:135">
      <c r="H652" s="4"/>
      <c r="J652" s="3"/>
      <c r="K652" s="3"/>
      <c r="L652" s="3"/>
      <c r="M652" s="3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spans="8:135">
      <c r="H653" s="4"/>
      <c r="J653" s="3"/>
      <c r="K653" s="3"/>
      <c r="L653" s="3"/>
      <c r="M653" s="3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spans="8:135">
      <c r="H654" s="4"/>
      <c r="J654" s="3"/>
      <c r="K654" s="3"/>
      <c r="L654" s="3"/>
      <c r="M654" s="3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spans="8:135">
      <c r="H655" s="4"/>
      <c r="J655" s="3"/>
      <c r="K655" s="3"/>
      <c r="L655" s="3"/>
      <c r="M655" s="3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spans="8:135">
      <c r="H656" s="4"/>
      <c r="J656" s="3"/>
      <c r="K656" s="3"/>
      <c r="L656" s="3"/>
      <c r="M656" s="3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spans="8:135">
      <c r="H657" s="4"/>
      <c r="J657" s="3"/>
      <c r="K657" s="3"/>
      <c r="L657" s="3"/>
      <c r="M657" s="3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spans="8:135">
      <c r="H658" s="4"/>
      <c r="J658" s="3"/>
      <c r="K658" s="3"/>
      <c r="L658" s="3"/>
      <c r="M658" s="3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spans="8:135">
      <c r="H659" s="4"/>
      <c r="J659" s="3"/>
      <c r="K659" s="3"/>
      <c r="L659" s="3"/>
      <c r="M659" s="3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spans="8:135">
      <c r="H660" s="4"/>
      <c r="J660" s="3"/>
      <c r="K660" s="3"/>
      <c r="L660" s="3"/>
      <c r="M660" s="3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spans="8:135">
      <c r="H661" s="4"/>
      <c r="J661" s="3"/>
      <c r="K661" s="3"/>
      <c r="L661" s="3"/>
      <c r="M661" s="3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spans="8:135">
      <c r="H662" s="4"/>
      <c r="J662" s="3"/>
      <c r="K662" s="3"/>
      <c r="L662" s="3"/>
      <c r="M662" s="3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spans="8:135">
      <c r="H663" s="4"/>
      <c r="J663" s="3"/>
      <c r="K663" s="3"/>
      <c r="L663" s="3"/>
      <c r="M663" s="3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spans="8:135">
      <c r="H664" s="4"/>
      <c r="J664" s="3"/>
      <c r="K664" s="3"/>
      <c r="L664" s="3"/>
      <c r="M664" s="3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spans="8:135">
      <c r="H665" s="4"/>
      <c r="J665" s="3"/>
      <c r="K665" s="3"/>
      <c r="L665" s="3"/>
      <c r="M665" s="3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spans="8:135">
      <c r="H666" s="4"/>
      <c r="J666" s="3"/>
      <c r="K666" s="3"/>
      <c r="L666" s="3"/>
      <c r="M666" s="3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spans="8:135">
      <c r="H667" s="4"/>
      <c r="J667" s="3"/>
      <c r="K667" s="3"/>
      <c r="L667" s="3"/>
      <c r="M667" s="3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spans="8:135">
      <c r="H668" s="4"/>
      <c r="J668" s="3"/>
      <c r="K668" s="3"/>
      <c r="L668" s="3"/>
      <c r="M668" s="3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spans="8:135">
      <c r="H669" s="4"/>
      <c r="J669" s="3"/>
      <c r="K669" s="3"/>
      <c r="L669" s="3"/>
      <c r="M669" s="3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spans="8:135">
      <c r="H670" s="4"/>
      <c r="J670" s="3"/>
      <c r="K670" s="3"/>
      <c r="L670" s="3"/>
      <c r="M670" s="3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spans="8:135">
      <c r="H671" s="4"/>
      <c r="J671" s="3"/>
      <c r="K671" s="3"/>
      <c r="L671" s="3"/>
      <c r="M671" s="3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spans="8:135">
      <c r="H672" s="4"/>
      <c r="J672" s="3"/>
      <c r="K672" s="3"/>
      <c r="L672" s="3"/>
      <c r="M672" s="3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spans="8:135">
      <c r="H673" s="4"/>
      <c r="J673" s="3"/>
      <c r="K673" s="3"/>
      <c r="L673" s="3"/>
      <c r="M673" s="3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spans="8:135">
      <c r="H674" s="4"/>
      <c r="J674" s="3"/>
      <c r="K674" s="3"/>
      <c r="L674" s="3"/>
      <c r="M674" s="3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spans="8:135">
      <c r="H675" s="4"/>
      <c r="J675" s="3"/>
      <c r="K675" s="3"/>
      <c r="L675" s="3"/>
      <c r="M675" s="3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spans="8:135">
      <c r="H676" s="4"/>
      <c r="J676" s="3"/>
      <c r="K676" s="3"/>
      <c r="L676" s="3"/>
      <c r="M676" s="3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spans="8:135">
      <c r="H677" s="4"/>
      <c r="J677" s="3"/>
      <c r="K677" s="3"/>
      <c r="L677" s="3"/>
      <c r="M677" s="3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spans="8:135">
      <c r="H678" s="4"/>
      <c r="J678" s="3"/>
      <c r="K678" s="3"/>
      <c r="L678" s="3"/>
      <c r="M678" s="3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spans="8:135">
      <c r="H679" s="4"/>
      <c r="J679" s="3"/>
      <c r="K679" s="3"/>
      <c r="L679" s="3"/>
      <c r="M679" s="3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spans="8:135">
      <c r="H680" s="4"/>
      <c r="J680" s="3"/>
      <c r="K680" s="3"/>
      <c r="L680" s="3"/>
      <c r="M680" s="3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spans="8:135">
      <c r="H681" s="4"/>
      <c r="J681" s="3"/>
      <c r="K681" s="3"/>
      <c r="L681" s="3"/>
      <c r="M681" s="3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spans="8:135">
      <c r="H682" s="4"/>
      <c r="J682" s="3"/>
      <c r="K682" s="3"/>
      <c r="L682" s="3"/>
      <c r="M682" s="3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spans="8:135">
      <c r="H683" s="4"/>
      <c r="J683" s="3"/>
      <c r="K683" s="3"/>
      <c r="L683" s="3"/>
      <c r="M683" s="3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spans="8:135">
      <c r="H684" s="4"/>
      <c r="J684" s="3"/>
      <c r="K684" s="3"/>
      <c r="L684" s="3"/>
      <c r="M684" s="3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spans="8:135">
      <c r="H685" s="4"/>
      <c r="J685" s="3"/>
      <c r="K685" s="3"/>
      <c r="L685" s="3"/>
      <c r="M685" s="3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spans="8:135">
      <c r="H686" s="4"/>
      <c r="J686" s="3"/>
      <c r="K686" s="3"/>
      <c r="L686" s="3"/>
      <c r="M686" s="3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spans="8:135">
      <c r="H687" s="4"/>
      <c r="J687" s="3"/>
      <c r="K687" s="3"/>
      <c r="L687" s="3"/>
      <c r="M687" s="3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spans="8:135">
      <c r="H688" s="4"/>
      <c r="J688" s="3"/>
      <c r="K688" s="3"/>
      <c r="L688" s="3"/>
      <c r="M688" s="3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spans="8:135">
      <c r="H689" s="4"/>
      <c r="J689" s="3"/>
      <c r="K689" s="3"/>
      <c r="L689" s="3"/>
      <c r="M689" s="3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spans="8:135">
      <c r="H690" s="4"/>
      <c r="J690" s="3"/>
      <c r="K690" s="3"/>
      <c r="L690" s="3"/>
      <c r="M690" s="3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spans="8:135">
      <c r="H691" s="4"/>
      <c r="J691" s="3"/>
      <c r="K691" s="3"/>
      <c r="L691" s="3"/>
      <c r="M691" s="3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spans="8:135">
      <c r="H692" s="4"/>
      <c r="J692" s="3"/>
      <c r="K692" s="3"/>
      <c r="L692" s="3"/>
      <c r="M692" s="3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spans="8:135">
      <c r="H693" s="4"/>
      <c r="J693" s="3"/>
      <c r="K693" s="3"/>
      <c r="L693" s="3"/>
      <c r="M693" s="3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spans="8:135">
      <c r="H694" s="4"/>
      <c r="J694" s="3"/>
      <c r="K694" s="3"/>
      <c r="L694" s="3"/>
      <c r="M694" s="3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spans="8:135">
      <c r="H695" s="4"/>
      <c r="J695" s="3"/>
      <c r="K695" s="3"/>
      <c r="L695" s="3"/>
      <c r="M695" s="3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spans="8:135">
      <c r="H696" s="4"/>
      <c r="J696" s="3"/>
      <c r="K696" s="3"/>
      <c r="L696" s="3"/>
      <c r="M696" s="3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spans="8:135">
      <c r="H697" s="4"/>
      <c r="J697" s="3"/>
      <c r="K697" s="3"/>
      <c r="L697" s="3"/>
      <c r="M697" s="3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spans="8:135">
      <c r="H698" s="4"/>
      <c r="J698" s="3"/>
      <c r="K698" s="3"/>
      <c r="L698" s="3"/>
      <c r="M698" s="3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spans="8:135">
      <c r="H699" s="4"/>
      <c r="J699" s="3"/>
      <c r="K699" s="3"/>
      <c r="L699" s="3"/>
      <c r="M699" s="3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spans="8:135">
      <c r="H700" s="4"/>
      <c r="J700" s="3"/>
      <c r="K700" s="3"/>
      <c r="L700" s="3"/>
      <c r="M700" s="3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spans="8:135">
      <c r="H701" s="4"/>
      <c r="J701" s="3"/>
      <c r="K701" s="3"/>
      <c r="L701" s="3"/>
      <c r="M701" s="3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spans="8:135">
      <c r="H702" s="4"/>
      <c r="J702" s="3"/>
      <c r="K702" s="3"/>
      <c r="L702" s="3"/>
      <c r="M702" s="3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spans="8:135">
      <c r="H703" s="4"/>
      <c r="J703" s="3"/>
      <c r="K703" s="3"/>
      <c r="L703" s="3"/>
      <c r="M703" s="3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spans="8:135">
      <c r="H704" s="4"/>
      <c r="J704" s="3"/>
      <c r="K704" s="3"/>
      <c r="L704" s="3"/>
      <c r="M704" s="3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spans="8:135">
      <c r="H705" s="4"/>
      <c r="J705" s="3"/>
      <c r="K705" s="3"/>
      <c r="L705" s="3"/>
      <c r="M705" s="3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spans="8:135">
      <c r="H706" s="4"/>
      <c r="J706" s="3"/>
      <c r="K706" s="3"/>
      <c r="L706" s="3"/>
      <c r="M706" s="3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spans="8:135">
      <c r="H707" s="4"/>
      <c r="J707" s="3"/>
      <c r="K707" s="3"/>
      <c r="L707" s="3"/>
      <c r="M707" s="3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spans="8:135">
      <c r="H708" s="4"/>
      <c r="J708" s="3"/>
      <c r="K708" s="3"/>
      <c r="L708" s="3"/>
      <c r="M708" s="3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spans="8:135">
      <c r="H709" s="4"/>
      <c r="J709" s="3"/>
      <c r="K709" s="3"/>
      <c r="L709" s="3"/>
      <c r="M709" s="3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spans="8:135">
      <c r="H710" s="4"/>
      <c r="J710" s="3"/>
      <c r="K710" s="3"/>
      <c r="L710" s="3"/>
      <c r="M710" s="3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spans="8:135">
      <c r="H711" s="4"/>
      <c r="J711" s="3"/>
      <c r="K711" s="3"/>
      <c r="L711" s="3"/>
      <c r="M711" s="3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spans="8:135">
      <c r="H712" s="4"/>
      <c r="J712" s="3"/>
      <c r="K712" s="3"/>
      <c r="L712" s="3"/>
      <c r="M712" s="3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spans="8:135">
      <c r="H713" s="4"/>
      <c r="J713" s="3"/>
      <c r="K713" s="3"/>
      <c r="L713" s="3"/>
      <c r="M713" s="3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spans="8:135">
      <c r="H714" s="4"/>
      <c r="J714" s="3"/>
      <c r="K714" s="3"/>
      <c r="L714" s="3"/>
      <c r="M714" s="3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spans="8:135">
      <c r="H715" s="4"/>
      <c r="J715" s="3"/>
      <c r="K715" s="3"/>
      <c r="L715" s="3"/>
      <c r="M715" s="3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spans="8:135">
      <c r="H716" s="4"/>
      <c r="J716" s="3"/>
      <c r="K716" s="3"/>
      <c r="L716" s="3"/>
      <c r="M716" s="3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spans="8:135">
      <c r="H717" s="4"/>
      <c r="J717" s="3"/>
      <c r="K717" s="3"/>
      <c r="L717" s="3"/>
      <c r="M717" s="3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spans="8:135">
      <c r="H718" s="4"/>
      <c r="J718" s="3"/>
      <c r="K718" s="3"/>
      <c r="L718" s="3"/>
      <c r="M718" s="3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spans="8:135">
      <c r="H719" s="4"/>
      <c r="J719" s="3"/>
      <c r="K719" s="3"/>
      <c r="L719" s="3"/>
      <c r="M719" s="3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spans="8:135">
      <c r="H720" s="4"/>
      <c r="J720" s="3"/>
      <c r="K720" s="3"/>
      <c r="L720" s="3"/>
      <c r="M720" s="3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spans="8:135">
      <c r="H721" s="4"/>
      <c r="J721" s="3"/>
      <c r="K721" s="3"/>
      <c r="L721" s="3"/>
      <c r="M721" s="3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spans="8:135">
      <c r="H722" s="4"/>
      <c r="J722" s="3"/>
      <c r="K722" s="3"/>
      <c r="L722" s="3"/>
      <c r="M722" s="3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spans="8:135">
      <c r="H723" s="4"/>
      <c r="J723" s="3"/>
      <c r="K723" s="3"/>
      <c r="L723" s="3"/>
      <c r="M723" s="3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spans="8:135">
      <c r="H724" s="4"/>
      <c r="J724" s="3"/>
      <c r="K724" s="3"/>
      <c r="L724" s="3"/>
      <c r="M724" s="3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spans="8:135">
      <c r="H725" s="4"/>
      <c r="J725" s="3"/>
      <c r="K725" s="3"/>
      <c r="L725" s="3"/>
      <c r="M725" s="3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spans="8:135">
      <c r="H726" s="4"/>
      <c r="J726" s="3"/>
      <c r="K726" s="3"/>
      <c r="L726" s="3"/>
      <c r="M726" s="3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spans="8:135">
      <c r="H727" s="4"/>
      <c r="J727" s="3"/>
      <c r="K727" s="3"/>
      <c r="L727" s="3"/>
      <c r="M727" s="3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spans="8:135">
      <c r="H728" s="4"/>
      <c r="J728" s="3"/>
      <c r="K728" s="3"/>
      <c r="L728" s="3"/>
      <c r="M728" s="3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spans="8:135">
      <c r="H729" s="4"/>
      <c r="J729" s="3"/>
      <c r="K729" s="3"/>
      <c r="L729" s="3"/>
      <c r="M729" s="3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spans="8:135">
      <c r="H730" s="4"/>
      <c r="J730" s="3"/>
      <c r="K730" s="3"/>
      <c r="L730" s="3"/>
      <c r="M730" s="3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spans="8:135">
      <c r="H731" s="4"/>
      <c r="J731" s="3"/>
      <c r="K731" s="3"/>
      <c r="L731" s="3"/>
      <c r="M731" s="3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spans="8:135">
      <c r="H732" s="4"/>
      <c r="J732" s="3"/>
      <c r="K732" s="3"/>
      <c r="L732" s="3"/>
      <c r="M732" s="3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spans="8:135">
      <c r="H733" s="4"/>
      <c r="J733" s="3"/>
      <c r="K733" s="3"/>
      <c r="L733" s="3"/>
      <c r="M733" s="3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spans="8:135">
      <c r="H734" s="4"/>
      <c r="J734" s="3"/>
      <c r="K734" s="3"/>
      <c r="L734" s="3"/>
      <c r="M734" s="3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spans="8:135">
      <c r="H735" s="4"/>
      <c r="J735" s="3"/>
      <c r="K735" s="3"/>
      <c r="L735" s="3"/>
      <c r="M735" s="3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spans="8:135">
      <c r="H736" s="4"/>
      <c r="J736" s="3"/>
      <c r="K736" s="3"/>
      <c r="L736" s="3"/>
      <c r="M736" s="3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spans="8:135">
      <c r="H737" s="4"/>
      <c r="J737" s="3"/>
      <c r="K737" s="3"/>
      <c r="L737" s="3"/>
      <c r="M737" s="3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spans="8:135">
      <c r="H738" s="4"/>
      <c r="J738" s="3"/>
      <c r="K738" s="3"/>
      <c r="L738" s="3"/>
      <c r="M738" s="3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spans="8:135">
      <c r="H739" s="4"/>
      <c r="J739" s="3"/>
      <c r="K739" s="3"/>
      <c r="L739" s="3"/>
      <c r="M739" s="3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spans="8:135">
      <c r="H740" s="4"/>
      <c r="J740" s="3"/>
      <c r="K740" s="3"/>
      <c r="L740" s="3"/>
      <c r="M740" s="3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spans="8:135">
      <c r="H741" s="4"/>
      <c r="J741" s="3"/>
      <c r="K741" s="3"/>
      <c r="L741" s="3"/>
      <c r="M741" s="3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spans="8:135">
      <c r="H742" s="4"/>
      <c r="J742" s="3"/>
      <c r="K742" s="3"/>
      <c r="L742" s="3"/>
      <c r="M742" s="3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spans="8:135">
      <c r="H743" s="4"/>
      <c r="J743" s="3"/>
      <c r="K743" s="3"/>
      <c r="L743" s="3"/>
      <c r="M743" s="3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spans="8:135">
      <c r="H744" s="4"/>
      <c r="J744" s="3"/>
      <c r="K744" s="3"/>
      <c r="L744" s="3"/>
      <c r="M744" s="3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spans="8:135">
      <c r="H745" s="4"/>
      <c r="J745" s="3"/>
      <c r="K745" s="3"/>
      <c r="L745" s="3"/>
      <c r="M745" s="3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spans="8:135">
      <c r="H746" s="4"/>
      <c r="J746" s="3"/>
      <c r="K746" s="3"/>
      <c r="L746" s="3"/>
      <c r="M746" s="3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spans="8:135">
      <c r="H747" s="4"/>
      <c r="J747" s="3"/>
      <c r="K747" s="3"/>
      <c r="L747" s="3"/>
      <c r="M747" s="3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spans="8:135">
      <c r="H748" s="4"/>
      <c r="J748" s="3"/>
      <c r="K748" s="3"/>
      <c r="L748" s="3"/>
      <c r="M748" s="3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spans="8:135">
      <c r="H749" s="4"/>
      <c r="J749" s="3"/>
      <c r="K749" s="3"/>
      <c r="L749" s="3"/>
      <c r="M749" s="3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spans="8:135">
      <c r="H750" s="4"/>
      <c r="J750" s="3"/>
      <c r="K750" s="3"/>
      <c r="L750" s="3"/>
      <c r="M750" s="3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spans="8:135">
      <c r="H751" s="4"/>
      <c r="J751" s="3"/>
      <c r="K751" s="3"/>
      <c r="L751" s="3"/>
      <c r="M751" s="3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spans="8:135">
      <c r="H752" s="4"/>
      <c r="J752" s="3"/>
      <c r="K752" s="3"/>
      <c r="L752" s="3"/>
      <c r="M752" s="3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spans="8:135">
      <c r="H753" s="4"/>
      <c r="J753" s="3"/>
      <c r="K753" s="3"/>
      <c r="L753" s="3"/>
      <c r="M753" s="3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spans="8:135">
      <c r="H754" s="4"/>
      <c r="J754" s="3"/>
      <c r="K754" s="3"/>
      <c r="L754" s="3"/>
      <c r="M754" s="3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spans="8:135">
      <c r="H755" s="4"/>
      <c r="J755" s="3"/>
      <c r="K755" s="3"/>
      <c r="L755" s="3"/>
      <c r="M755" s="3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spans="8:135">
      <c r="H756" s="4"/>
      <c r="J756" s="3"/>
      <c r="K756" s="3"/>
      <c r="L756" s="3"/>
      <c r="M756" s="3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spans="8:135">
      <c r="H757" s="4"/>
      <c r="J757" s="3"/>
      <c r="K757" s="3"/>
      <c r="L757" s="3"/>
      <c r="M757" s="3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spans="8:135">
      <c r="H758" s="4"/>
      <c r="J758" s="3"/>
      <c r="K758" s="3"/>
      <c r="L758" s="3"/>
      <c r="M758" s="3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spans="8:135">
      <c r="H759" s="4"/>
      <c r="J759" s="3"/>
      <c r="K759" s="3"/>
      <c r="L759" s="3"/>
      <c r="M759" s="3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spans="8:135">
      <c r="H760" s="4"/>
      <c r="J760" s="3"/>
      <c r="K760" s="3"/>
      <c r="L760" s="3"/>
      <c r="M760" s="3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spans="8:135">
      <c r="H761" s="4"/>
      <c r="J761" s="3"/>
      <c r="K761" s="3"/>
      <c r="L761" s="3"/>
      <c r="M761" s="3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spans="8:135">
      <c r="H762" s="4"/>
      <c r="J762" s="3"/>
      <c r="K762" s="3"/>
      <c r="L762" s="3"/>
      <c r="M762" s="3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spans="8:135">
      <c r="H763" s="4"/>
      <c r="J763" s="3"/>
      <c r="K763" s="3"/>
      <c r="L763" s="3"/>
      <c r="M763" s="3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spans="8:135">
      <c r="H764" s="4"/>
      <c r="J764" s="3"/>
      <c r="K764" s="3"/>
      <c r="L764" s="3"/>
      <c r="M764" s="3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spans="8:135">
      <c r="H765" s="4"/>
      <c r="J765" s="3"/>
      <c r="K765" s="3"/>
      <c r="L765" s="3"/>
      <c r="M765" s="3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spans="8:135">
      <c r="H766" s="4"/>
      <c r="J766" s="3"/>
      <c r="K766" s="3"/>
      <c r="L766" s="3"/>
      <c r="M766" s="3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spans="8:135">
      <c r="H767" s="4"/>
      <c r="J767" s="3"/>
      <c r="K767" s="3"/>
      <c r="L767" s="3"/>
      <c r="M767" s="3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spans="8:135">
      <c r="H768" s="4"/>
      <c r="J768" s="3"/>
      <c r="K768" s="3"/>
      <c r="L768" s="3"/>
      <c r="M768" s="3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spans="8:135">
      <c r="H769" s="4"/>
      <c r="J769" s="3"/>
      <c r="K769" s="3"/>
      <c r="L769" s="3"/>
      <c r="M769" s="3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spans="8:135">
      <c r="H770" s="4"/>
      <c r="J770" s="3"/>
      <c r="K770" s="3"/>
      <c r="L770" s="3"/>
      <c r="M770" s="3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spans="8:135">
      <c r="H771" s="4"/>
      <c r="J771" s="3"/>
      <c r="K771" s="3"/>
      <c r="L771" s="3"/>
      <c r="M771" s="3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spans="8:135">
      <c r="H772" s="4"/>
      <c r="J772" s="3"/>
      <c r="K772" s="3"/>
      <c r="L772" s="3"/>
      <c r="M772" s="3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spans="8:135">
      <c r="H773" s="4"/>
      <c r="J773" s="3"/>
      <c r="K773" s="3"/>
      <c r="L773" s="3"/>
      <c r="M773" s="3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spans="8:135">
      <c r="H774" s="4"/>
      <c r="J774" s="3"/>
      <c r="K774" s="3"/>
      <c r="L774" s="3"/>
      <c r="M774" s="3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spans="8:135">
      <c r="H775" s="4"/>
      <c r="J775" s="3"/>
      <c r="K775" s="3"/>
      <c r="L775" s="3"/>
      <c r="M775" s="3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spans="8:135">
      <c r="H776" s="4"/>
      <c r="J776" s="3"/>
      <c r="K776" s="3"/>
      <c r="L776" s="3"/>
      <c r="M776" s="3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spans="8:135">
      <c r="H777" s="4"/>
      <c r="J777" s="3"/>
      <c r="K777" s="3"/>
      <c r="L777" s="3"/>
      <c r="M777" s="3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spans="8:135">
      <c r="H778" s="4"/>
      <c r="J778" s="3"/>
      <c r="K778" s="3"/>
      <c r="L778" s="3"/>
      <c r="M778" s="3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spans="8:135">
      <c r="H779" s="4"/>
      <c r="J779" s="3"/>
      <c r="K779" s="3"/>
      <c r="L779" s="3"/>
      <c r="M779" s="3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spans="8:135">
      <c r="H780" s="4"/>
      <c r="J780" s="3"/>
      <c r="K780" s="3"/>
      <c r="L780" s="3"/>
      <c r="M780" s="3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spans="8:135">
      <c r="H781" s="4"/>
      <c r="J781" s="3"/>
      <c r="K781" s="3"/>
      <c r="L781" s="3"/>
      <c r="M781" s="3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spans="8:135">
      <c r="H782" s="4"/>
      <c r="J782" s="3"/>
      <c r="K782" s="3"/>
      <c r="L782" s="3"/>
      <c r="M782" s="3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spans="8:135">
      <c r="H783" s="4"/>
      <c r="J783" s="3"/>
      <c r="K783" s="3"/>
      <c r="L783" s="3"/>
      <c r="M783" s="3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spans="8:135">
      <c r="H784" s="4"/>
      <c r="J784" s="3"/>
      <c r="K784" s="3"/>
      <c r="L784" s="3"/>
      <c r="M784" s="3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spans="8:135">
      <c r="H785" s="4"/>
      <c r="J785" s="3"/>
      <c r="K785" s="3"/>
      <c r="L785" s="3"/>
      <c r="M785" s="3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spans="8:135">
      <c r="H786" s="4"/>
      <c r="J786" s="3"/>
      <c r="K786" s="3"/>
      <c r="L786" s="3"/>
      <c r="M786" s="3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spans="8:135">
      <c r="H787" s="4"/>
      <c r="J787" s="3"/>
      <c r="K787" s="3"/>
      <c r="L787" s="3"/>
      <c r="M787" s="3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spans="8:135">
      <c r="H788" s="4"/>
      <c r="J788" s="3"/>
      <c r="K788" s="3"/>
      <c r="L788" s="3"/>
      <c r="M788" s="3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spans="8:135">
      <c r="H789" s="4"/>
      <c r="J789" s="3"/>
      <c r="K789" s="3"/>
      <c r="L789" s="3"/>
      <c r="M789" s="3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spans="8:135">
      <c r="H790" s="4"/>
      <c r="J790" s="3"/>
      <c r="K790" s="3"/>
      <c r="L790" s="3"/>
      <c r="M790" s="3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spans="8:135">
      <c r="H791" s="4"/>
      <c r="J791" s="3"/>
      <c r="K791" s="3"/>
      <c r="L791" s="3"/>
      <c r="M791" s="3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spans="8:135">
      <c r="H792" s="4"/>
      <c r="J792" s="3"/>
      <c r="K792" s="3"/>
      <c r="L792" s="3"/>
      <c r="M792" s="3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spans="8:135">
      <c r="H793" s="4"/>
      <c r="J793" s="3"/>
      <c r="K793" s="3"/>
      <c r="L793" s="3"/>
      <c r="M793" s="3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spans="8:135">
      <c r="H794" s="4"/>
      <c r="J794" s="3"/>
      <c r="K794" s="3"/>
      <c r="L794" s="3"/>
      <c r="M794" s="3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spans="8:135">
      <c r="H795" s="4"/>
      <c r="J795" s="3"/>
      <c r="K795" s="3"/>
      <c r="L795" s="3"/>
      <c r="M795" s="3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spans="8:135">
      <c r="H796" s="4"/>
      <c r="J796" s="3"/>
      <c r="K796" s="3"/>
      <c r="L796" s="3"/>
      <c r="M796" s="3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spans="8:135">
      <c r="H797" s="4"/>
      <c r="J797" s="3"/>
      <c r="K797" s="3"/>
      <c r="L797" s="3"/>
      <c r="M797" s="3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spans="8:135">
      <c r="H798" s="4"/>
      <c r="J798" s="3"/>
      <c r="K798" s="3"/>
      <c r="L798" s="3"/>
      <c r="M798" s="3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spans="8:135">
      <c r="H799" s="4"/>
      <c r="J799" s="3"/>
      <c r="K799" s="3"/>
      <c r="L799" s="3"/>
      <c r="M799" s="3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spans="8:135">
      <c r="H800" s="4"/>
      <c r="J800" s="3"/>
      <c r="K800" s="3"/>
      <c r="L800" s="3"/>
      <c r="M800" s="3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spans="8:135">
      <c r="H801" s="4"/>
      <c r="J801" s="3"/>
      <c r="K801" s="3"/>
      <c r="L801" s="3"/>
      <c r="M801" s="3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spans="8:135">
      <c r="H802" s="4"/>
      <c r="J802" s="3"/>
      <c r="K802" s="3"/>
      <c r="L802" s="3"/>
      <c r="M802" s="3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spans="8:135">
      <c r="H803" s="4"/>
      <c r="J803" s="3"/>
      <c r="K803" s="3"/>
      <c r="L803" s="3"/>
      <c r="M803" s="3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spans="8:135">
      <c r="H804" s="4"/>
      <c r="J804" s="3"/>
      <c r="K804" s="3"/>
      <c r="L804" s="3"/>
      <c r="M804" s="3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spans="8:135">
      <c r="H805" s="4"/>
      <c r="J805" s="3"/>
      <c r="K805" s="3"/>
      <c r="L805" s="3"/>
      <c r="M805" s="3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spans="8:135">
      <c r="H806" s="4"/>
      <c r="J806" s="3"/>
      <c r="K806" s="3"/>
      <c r="L806" s="3"/>
      <c r="M806" s="3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spans="8:135">
      <c r="H807" s="4"/>
      <c r="J807" s="3"/>
      <c r="K807" s="3"/>
      <c r="L807" s="3"/>
      <c r="M807" s="3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spans="8:135">
      <c r="H808" s="4"/>
      <c r="J808" s="3"/>
      <c r="K808" s="3"/>
      <c r="L808" s="3"/>
      <c r="M808" s="3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spans="8:135">
      <c r="H809" s="4"/>
      <c r="J809" s="3"/>
      <c r="K809" s="3"/>
      <c r="L809" s="3"/>
      <c r="M809" s="3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spans="8:135">
      <c r="H810" s="4"/>
      <c r="J810" s="3"/>
      <c r="K810" s="3"/>
      <c r="L810" s="3"/>
      <c r="M810" s="3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spans="8:135">
      <c r="H811" s="4"/>
      <c r="J811" s="3"/>
      <c r="K811" s="3"/>
      <c r="L811" s="3"/>
      <c r="M811" s="3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spans="8:135">
      <c r="H812" s="4"/>
      <c r="J812" s="3"/>
      <c r="K812" s="3"/>
      <c r="L812" s="3"/>
      <c r="M812" s="3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spans="8:135">
      <c r="H813" s="4"/>
      <c r="J813" s="3"/>
      <c r="K813" s="3"/>
      <c r="L813" s="3"/>
      <c r="M813" s="3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spans="8:135">
      <c r="H814" s="4"/>
      <c r="J814" s="3"/>
      <c r="K814" s="3"/>
      <c r="L814" s="3"/>
      <c r="M814" s="3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spans="8:135">
      <c r="H815" s="4"/>
      <c r="J815" s="3"/>
      <c r="K815" s="3"/>
      <c r="L815" s="3"/>
      <c r="M815" s="3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spans="8:135">
      <c r="H816" s="4"/>
      <c r="J816" s="3"/>
      <c r="K816" s="3"/>
      <c r="L816" s="3"/>
      <c r="M816" s="3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spans="8:135">
      <c r="H817" s="4"/>
      <c r="J817" s="3"/>
      <c r="K817" s="3"/>
      <c r="L817" s="3"/>
      <c r="M817" s="3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spans="8:135">
      <c r="H818" s="4"/>
      <c r="J818" s="3"/>
      <c r="K818" s="3"/>
      <c r="L818" s="3"/>
      <c r="M818" s="3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spans="8:135">
      <c r="H819" s="4"/>
      <c r="J819" s="3"/>
      <c r="K819" s="3"/>
      <c r="L819" s="3"/>
      <c r="M819" s="3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spans="8:135">
      <c r="H820" s="4"/>
      <c r="J820" s="3"/>
      <c r="K820" s="3"/>
      <c r="L820" s="3"/>
      <c r="M820" s="3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spans="8:135">
      <c r="H821" s="4"/>
      <c r="J821" s="3"/>
      <c r="K821" s="3"/>
      <c r="L821" s="3"/>
      <c r="M821" s="3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spans="8:135">
      <c r="H822" s="4"/>
      <c r="J822" s="3"/>
      <c r="K822" s="3"/>
      <c r="L822" s="3"/>
      <c r="M822" s="3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spans="8:135">
      <c r="H823" s="4"/>
      <c r="J823" s="3"/>
      <c r="K823" s="3"/>
      <c r="L823" s="3"/>
      <c r="M823" s="3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spans="8:135">
      <c r="H824" s="4"/>
      <c r="J824" s="3"/>
      <c r="K824" s="3"/>
      <c r="L824" s="3"/>
      <c r="M824" s="3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spans="8:135">
      <c r="H825" s="4"/>
      <c r="J825" s="3"/>
      <c r="K825" s="3"/>
      <c r="L825" s="3"/>
      <c r="M825" s="3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spans="8:135">
      <c r="H826" s="4"/>
      <c r="J826" s="3"/>
      <c r="K826" s="3"/>
      <c r="L826" s="3"/>
      <c r="M826" s="3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spans="8:135">
      <c r="H827" s="4"/>
      <c r="J827" s="3"/>
      <c r="K827" s="3"/>
      <c r="L827" s="3"/>
      <c r="M827" s="3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spans="8:135">
      <c r="H828" s="4"/>
      <c r="J828" s="3"/>
      <c r="K828" s="3"/>
      <c r="L828" s="3"/>
      <c r="M828" s="3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spans="8:135">
      <c r="H829" s="4"/>
      <c r="J829" s="3"/>
      <c r="K829" s="3"/>
      <c r="L829" s="3"/>
      <c r="M829" s="3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spans="8:135">
      <c r="H830" s="4"/>
      <c r="J830" s="3"/>
      <c r="K830" s="3"/>
      <c r="L830" s="3"/>
      <c r="M830" s="3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spans="8:135">
      <c r="H831" s="4"/>
      <c r="J831" s="3"/>
      <c r="K831" s="3"/>
      <c r="L831" s="3"/>
      <c r="M831" s="3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spans="8:135">
      <c r="H832" s="4"/>
      <c r="J832" s="3"/>
      <c r="K832" s="3"/>
      <c r="L832" s="3"/>
      <c r="M832" s="3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spans="8:135">
      <c r="H833" s="4"/>
      <c r="J833" s="3"/>
      <c r="K833" s="3"/>
      <c r="L833" s="3"/>
      <c r="M833" s="3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spans="8:135">
      <c r="H834" s="4"/>
      <c r="J834" s="3"/>
      <c r="K834" s="3"/>
      <c r="L834" s="3"/>
      <c r="M834" s="3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spans="8:135">
      <c r="H835" s="4"/>
      <c r="J835" s="3"/>
      <c r="K835" s="3"/>
      <c r="L835" s="3"/>
      <c r="M835" s="3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spans="8:135">
      <c r="H836" s="4"/>
      <c r="J836" s="3"/>
      <c r="K836" s="3"/>
      <c r="L836" s="3"/>
      <c r="M836" s="3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spans="8:135">
      <c r="H837" s="4"/>
      <c r="J837" s="3"/>
      <c r="K837" s="3"/>
      <c r="L837" s="3"/>
      <c r="M837" s="3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spans="8:135">
      <c r="H838" s="4"/>
      <c r="J838" s="3"/>
      <c r="K838" s="3"/>
      <c r="L838" s="3"/>
      <c r="M838" s="3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spans="8:135">
      <c r="H839" s="4"/>
      <c r="J839" s="3"/>
      <c r="K839" s="3"/>
      <c r="L839" s="3"/>
      <c r="M839" s="3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spans="8:135">
      <c r="H840" s="4"/>
      <c r="J840" s="3"/>
      <c r="K840" s="3"/>
      <c r="L840" s="3"/>
      <c r="M840" s="3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spans="8:135">
      <c r="H841" s="4"/>
      <c r="J841" s="3"/>
      <c r="K841" s="3"/>
      <c r="L841" s="3"/>
      <c r="M841" s="3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spans="8:135">
      <c r="H842" s="4"/>
      <c r="J842" s="3"/>
      <c r="K842" s="3"/>
      <c r="L842" s="3"/>
      <c r="M842" s="3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spans="8:135">
      <c r="H843" s="4"/>
      <c r="J843" s="3"/>
      <c r="K843" s="3"/>
      <c r="L843" s="3"/>
      <c r="M843" s="3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spans="8:135">
      <c r="H844" s="4"/>
      <c r="J844" s="3"/>
      <c r="K844" s="3"/>
      <c r="L844" s="3"/>
      <c r="M844" s="3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spans="8:135">
      <c r="H845" s="4"/>
      <c r="J845" s="3"/>
      <c r="K845" s="3"/>
      <c r="L845" s="3"/>
      <c r="M845" s="3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spans="8:135">
      <c r="H846" s="4"/>
      <c r="J846" s="3"/>
      <c r="K846" s="3"/>
      <c r="L846" s="3"/>
      <c r="M846" s="3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spans="8:135">
      <c r="H847" s="4"/>
      <c r="J847" s="3"/>
      <c r="K847" s="3"/>
      <c r="L847" s="3"/>
      <c r="M847" s="3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spans="8:135">
      <c r="H848" s="4"/>
      <c r="J848" s="3"/>
      <c r="K848" s="3"/>
      <c r="L848" s="3"/>
      <c r="M848" s="3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spans="8:135">
      <c r="H849" s="4"/>
      <c r="J849" s="3"/>
      <c r="K849" s="3"/>
      <c r="L849" s="3"/>
      <c r="M849" s="3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spans="8:135">
      <c r="H850" s="4"/>
      <c r="J850" s="3"/>
      <c r="K850" s="3"/>
      <c r="L850" s="3"/>
      <c r="M850" s="3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spans="8:135">
      <c r="H851" s="4"/>
      <c r="J851" s="3"/>
      <c r="K851" s="3"/>
      <c r="L851" s="3"/>
      <c r="M851" s="3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spans="8:135">
      <c r="H852" s="4"/>
      <c r="J852" s="3"/>
      <c r="K852" s="3"/>
      <c r="L852" s="3"/>
      <c r="M852" s="3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spans="8:135">
      <c r="H853" s="4"/>
      <c r="J853" s="3"/>
      <c r="K853" s="3"/>
      <c r="L853" s="3"/>
      <c r="M853" s="3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spans="8:135">
      <c r="H854" s="4"/>
      <c r="J854" s="3"/>
      <c r="K854" s="3"/>
      <c r="L854" s="3"/>
      <c r="M854" s="3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spans="8:135">
      <c r="H855" s="4"/>
      <c r="J855" s="3"/>
      <c r="K855" s="3"/>
      <c r="L855" s="3"/>
      <c r="M855" s="3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spans="8:135">
      <c r="H856" s="4"/>
      <c r="J856" s="3"/>
      <c r="K856" s="3"/>
      <c r="L856" s="3"/>
      <c r="M856" s="3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spans="8:135">
      <c r="H857" s="4"/>
      <c r="J857" s="3"/>
      <c r="K857" s="3"/>
      <c r="L857" s="3"/>
      <c r="M857" s="3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spans="8:135">
      <c r="H858" s="4"/>
      <c r="J858" s="3"/>
      <c r="K858" s="3"/>
      <c r="L858" s="3"/>
      <c r="M858" s="3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spans="8:135">
      <c r="H859" s="4"/>
      <c r="J859" s="3"/>
      <c r="K859" s="3"/>
      <c r="L859" s="3"/>
      <c r="M859" s="3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spans="8:135">
      <c r="H860" s="4"/>
      <c r="J860" s="3"/>
      <c r="K860" s="3"/>
      <c r="L860" s="3"/>
      <c r="M860" s="3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spans="8:135">
      <c r="H861" s="4"/>
      <c r="J861" s="3"/>
      <c r="K861" s="3"/>
      <c r="L861" s="3"/>
      <c r="M861" s="3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spans="8:135">
      <c r="H862" s="4"/>
      <c r="J862" s="3"/>
      <c r="K862" s="3"/>
      <c r="L862" s="3"/>
      <c r="M862" s="3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spans="8:135">
      <c r="H863" s="4"/>
      <c r="J863" s="3"/>
      <c r="K863" s="3"/>
      <c r="L863" s="3"/>
      <c r="M863" s="3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spans="8:135">
      <c r="H864" s="4"/>
      <c r="J864" s="3"/>
      <c r="K864" s="3"/>
      <c r="L864" s="3"/>
      <c r="M864" s="3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spans="8:135">
      <c r="H865" s="4"/>
      <c r="J865" s="3"/>
      <c r="K865" s="3"/>
      <c r="L865" s="3"/>
      <c r="M865" s="3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spans="8:135">
      <c r="H866" s="4"/>
      <c r="J866" s="3"/>
      <c r="K866" s="3"/>
      <c r="L866" s="3"/>
      <c r="M866" s="3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spans="8:135">
      <c r="H867" s="4"/>
      <c r="J867" s="3"/>
      <c r="K867" s="3"/>
      <c r="L867" s="3"/>
      <c r="M867" s="3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spans="8:135">
      <c r="H868" s="4"/>
      <c r="J868" s="3"/>
      <c r="K868" s="3"/>
      <c r="L868" s="3"/>
      <c r="M868" s="3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spans="8:135">
      <c r="H869" s="4"/>
      <c r="J869" s="3"/>
      <c r="K869" s="3"/>
      <c r="L869" s="3"/>
      <c r="M869" s="3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spans="8:135">
      <c r="H870" s="4"/>
      <c r="J870" s="3"/>
      <c r="K870" s="3"/>
      <c r="L870" s="3"/>
      <c r="M870" s="3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spans="8:135">
      <c r="H871" s="4"/>
      <c r="J871" s="3"/>
      <c r="K871" s="3"/>
      <c r="L871" s="3"/>
      <c r="M871" s="3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spans="8:135">
      <c r="H872" s="4"/>
      <c r="J872" s="3"/>
      <c r="K872" s="3"/>
      <c r="L872" s="3"/>
      <c r="M872" s="3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spans="8:135">
      <c r="H873" s="4"/>
      <c r="J873" s="3"/>
      <c r="K873" s="3"/>
      <c r="L873" s="3"/>
      <c r="M873" s="3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spans="8:135">
      <c r="H874" s="4"/>
      <c r="J874" s="3"/>
      <c r="K874" s="3"/>
      <c r="L874" s="3"/>
      <c r="M874" s="3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spans="8:135">
      <c r="H875" s="4"/>
      <c r="J875" s="3"/>
      <c r="K875" s="3"/>
      <c r="L875" s="3"/>
      <c r="M875" s="3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spans="8:135">
      <c r="H876" s="4"/>
      <c r="J876" s="3"/>
      <c r="K876" s="3"/>
      <c r="L876" s="3"/>
      <c r="M876" s="3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spans="8:135">
      <c r="H877" s="4"/>
      <c r="J877" s="3"/>
      <c r="K877" s="3"/>
      <c r="L877" s="3"/>
      <c r="M877" s="3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spans="8:135">
      <c r="H878" s="4"/>
      <c r="J878" s="3"/>
      <c r="K878" s="3"/>
      <c r="L878" s="3"/>
      <c r="M878" s="3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spans="8:135">
      <c r="H879" s="4"/>
      <c r="J879" s="3"/>
      <c r="K879" s="3"/>
      <c r="L879" s="3"/>
      <c r="M879" s="3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spans="8:135">
      <c r="H880" s="4"/>
      <c r="J880" s="3"/>
      <c r="K880" s="3"/>
      <c r="L880" s="3"/>
      <c r="M880" s="3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spans="8:135">
      <c r="H881" s="4"/>
      <c r="J881" s="3"/>
      <c r="K881" s="3"/>
      <c r="L881" s="3"/>
      <c r="M881" s="3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spans="8:135">
      <c r="H882" s="4"/>
      <c r="J882" s="3"/>
      <c r="K882" s="3"/>
      <c r="L882" s="3"/>
      <c r="M882" s="3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spans="8:135">
      <c r="H883" s="4"/>
      <c r="J883" s="3"/>
      <c r="K883" s="3"/>
      <c r="L883" s="3"/>
      <c r="M883" s="3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spans="8:135">
      <c r="H884" s="4"/>
      <c r="J884" s="3"/>
      <c r="K884" s="3"/>
      <c r="L884" s="3"/>
      <c r="M884" s="3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spans="8:135">
      <c r="H885" s="4"/>
      <c r="J885" s="3"/>
      <c r="K885" s="3"/>
      <c r="L885" s="3"/>
      <c r="M885" s="3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spans="8:135">
      <c r="H886" s="4"/>
      <c r="J886" s="3"/>
      <c r="K886" s="3"/>
      <c r="L886" s="3"/>
      <c r="M886" s="3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spans="8:135">
      <c r="H887" s="4"/>
      <c r="J887" s="3"/>
      <c r="K887" s="3"/>
      <c r="L887" s="3"/>
      <c r="M887" s="3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spans="8:135">
      <c r="H888" s="4"/>
      <c r="J888" s="3"/>
      <c r="K888" s="3"/>
      <c r="L888" s="3"/>
      <c r="M888" s="3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spans="8:135">
      <c r="H889" s="4"/>
      <c r="J889" s="3"/>
      <c r="K889" s="3"/>
      <c r="L889" s="3"/>
      <c r="M889" s="3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spans="8:135">
      <c r="H890" s="4"/>
      <c r="J890" s="3"/>
      <c r="K890" s="3"/>
      <c r="L890" s="3"/>
      <c r="M890" s="3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spans="8:135">
      <c r="H891" s="4"/>
      <c r="J891" s="3"/>
      <c r="K891" s="3"/>
      <c r="L891" s="3"/>
      <c r="M891" s="3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spans="8:135">
      <c r="H892" s="4"/>
      <c r="J892" s="3"/>
      <c r="K892" s="3"/>
      <c r="L892" s="3"/>
      <c r="M892" s="3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spans="8:135">
      <c r="H893" s="4"/>
      <c r="J893" s="3"/>
      <c r="K893" s="3"/>
      <c r="L893" s="3"/>
      <c r="M893" s="3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spans="8:135">
      <c r="H894" s="4"/>
      <c r="J894" s="3"/>
      <c r="K894" s="3"/>
      <c r="L894" s="3"/>
      <c r="M894" s="3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spans="8:135">
      <c r="H895" s="4"/>
      <c r="J895" s="3"/>
      <c r="K895" s="3"/>
      <c r="L895" s="3"/>
      <c r="M895" s="3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spans="8:135">
      <c r="H896" s="4"/>
      <c r="J896" s="3"/>
      <c r="K896" s="3"/>
      <c r="L896" s="3"/>
      <c r="M896" s="3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spans="8:135">
      <c r="H897" s="4"/>
      <c r="J897" s="3"/>
      <c r="K897" s="3"/>
      <c r="L897" s="3"/>
      <c r="M897" s="3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spans="8:135">
      <c r="H898" s="4"/>
      <c r="J898" s="3"/>
      <c r="K898" s="3"/>
      <c r="L898" s="3"/>
      <c r="M898" s="3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spans="8:135">
      <c r="H899" s="4"/>
      <c r="J899" s="3"/>
      <c r="K899" s="3"/>
      <c r="L899" s="3"/>
      <c r="M899" s="3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spans="8:135">
      <c r="H900" s="4"/>
      <c r="J900" s="3"/>
      <c r="K900" s="3"/>
      <c r="L900" s="3"/>
      <c r="M900" s="3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spans="8:135">
      <c r="H901" s="4"/>
      <c r="J901" s="3"/>
      <c r="K901" s="3"/>
      <c r="L901" s="3"/>
      <c r="M901" s="3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spans="8:135">
      <c r="H902" s="4"/>
      <c r="J902" s="3"/>
      <c r="K902" s="3"/>
      <c r="L902" s="3"/>
      <c r="M902" s="3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spans="8:135">
      <c r="H903" s="4"/>
      <c r="J903" s="3"/>
      <c r="K903" s="3"/>
      <c r="L903" s="3"/>
      <c r="M903" s="3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spans="8:135">
      <c r="H904" s="4"/>
      <c r="J904" s="3"/>
      <c r="K904" s="3"/>
      <c r="L904" s="3"/>
      <c r="M904" s="3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spans="8:135">
      <c r="H905" s="4"/>
      <c r="J905" s="3"/>
      <c r="K905" s="3"/>
      <c r="L905" s="3"/>
      <c r="M905" s="3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spans="8:135">
      <c r="H906" s="4"/>
      <c r="J906" s="3"/>
      <c r="K906" s="3"/>
      <c r="L906" s="3"/>
      <c r="M906" s="3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spans="8:135">
      <c r="H907" s="4"/>
      <c r="J907" s="3"/>
      <c r="K907" s="3"/>
      <c r="L907" s="3"/>
      <c r="M907" s="3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spans="8:135">
      <c r="H908" s="4"/>
      <c r="J908" s="3"/>
      <c r="K908" s="3"/>
      <c r="L908" s="3"/>
      <c r="M908" s="3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spans="8:135">
      <c r="H909" s="4"/>
      <c r="J909" s="3"/>
      <c r="K909" s="3"/>
      <c r="L909" s="3"/>
      <c r="M909" s="3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spans="8:135">
      <c r="H910" s="4"/>
      <c r="J910" s="3"/>
      <c r="K910" s="3"/>
      <c r="L910" s="3"/>
      <c r="M910" s="3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spans="8:135">
      <c r="H911" s="4"/>
      <c r="J911" s="3"/>
      <c r="K911" s="3"/>
      <c r="L911" s="3"/>
      <c r="M911" s="3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spans="8:135">
      <c r="H912" s="4"/>
      <c r="J912" s="3"/>
      <c r="K912" s="3"/>
      <c r="L912" s="3"/>
      <c r="M912" s="3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spans="8:135">
      <c r="H913" s="4"/>
      <c r="J913" s="3"/>
      <c r="K913" s="3"/>
      <c r="L913" s="3"/>
      <c r="M913" s="3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spans="8:135">
      <c r="H914" s="4"/>
      <c r="J914" s="3"/>
      <c r="K914" s="3"/>
      <c r="L914" s="3"/>
      <c r="M914" s="3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spans="8:135">
      <c r="H915" s="4"/>
      <c r="J915" s="3"/>
      <c r="K915" s="3"/>
      <c r="L915" s="3"/>
      <c r="M915" s="3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spans="8:135">
      <c r="H916" s="4"/>
      <c r="J916" s="3"/>
      <c r="K916" s="3"/>
      <c r="L916" s="3"/>
      <c r="M916" s="3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spans="8:135">
      <c r="H917" s="4"/>
      <c r="J917" s="3"/>
      <c r="K917" s="3"/>
      <c r="L917" s="3"/>
      <c r="M917" s="3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spans="8:135">
      <c r="H918" s="4"/>
      <c r="J918" s="3"/>
      <c r="K918" s="3"/>
      <c r="L918" s="3"/>
      <c r="M918" s="3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spans="8:135">
      <c r="H919" s="4"/>
      <c r="J919" s="3"/>
      <c r="K919" s="3"/>
      <c r="L919" s="3"/>
      <c r="M919" s="3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spans="8:135">
      <c r="H920" s="4"/>
      <c r="J920" s="3"/>
      <c r="K920" s="3"/>
      <c r="L920" s="3"/>
      <c r="M920" s="3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spans="8:135">
      <c r="H921" s="4"/>
      <c r="J921" s="3"/>
      <c r="K921" s="3"/>
      <c r="L921" s="3"/>
      <c r="M921" s="3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spans="8:135">
      <c r="H922" s="4"/>
      <c r="J922" s="3"/>
      <c r="K922" s="3"/>
      <c r="L922" s="3"/>
      <c r="M922" s="3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spans="8:135">
      <c r="H923" s="4"/>
      <c r="J923" s="3"/>
      <c r="K923" s="3"/>
      <c r="L923" s="3"/>
      <c r="M923" s="3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spans="8:135">
      <c r="H924" s="4"/>
      <c r="J924" s="3"/>
      <c r="K924" s="3"/>
      <c r="L924" s="3"/>
      <c r="M924" s="3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spans="8:135">
      <c r="H925" s="4"/>
      <c r="J925" s="3"/>
      <c r="K925" s="3"/>
      <c r="L925" s="3"/>
      <c r="M925" s="3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spans="8:135">
      <c r="H926" s="4"/>
      <c r="J926" s="3"/>
      <c r="K926" s="3"/>
      <c r="L926" s="3"/>
      <c r="M926" s="3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spans="8:135">
      <c r="H927" s="4"/>
      <c r="J927" s="3"/>
      <c r="K927" s="3"/>
      <c r="L927" s="3"/>
      <c r="M927" s="3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spans="8:135">
      <c r="H928" s="4"/>
      <c r="J928" s="3"/>
      <c r="K928" s="3"/>
      <c r="L928" s="3"/>
      <c r="M928" s="3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spans="8:135">
      <c r="H929" s="4"/>
      <c r="J929" s="3"/>
      <c r="K929" s="3"/>
      <c r="L929" s="3"/>
      <c r="M929" s="3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spans="8:135">
      <c r="H930" s="4"/>
      <c r="J930" s="3"/>
      <c r="K930" s="3"/>
      <c r="L930" s="3"/>
      <c r="M930" s="3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spans="8:135">
      <c r="H931" s="4"/>
      <c r="J931" s="3"/>
      <c r="K931" s="3"/>
      <c r="L931" s="3"/>
      <c r="M931" s="3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spans="8:135">
      <c r="H932" s="4"/>
      <c r="J932" s="3"/>
      <c r="K932" s="3"/>
      <c r="L932" s="3"/>
      <c r="M932" s="3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spans="8:135">
      <c r="H933" s="4"/>
      <c r="J933" s="3"/>
      <c r="K933" s="3"/>
      <c r="L933" s="3"/>
      <c r="M933" s="3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spans="8:135">
      <c r="H934" s="4"/>
      <c r="J934" s="3"/>
      <c r="K934" s="3"/>
      <c r="L934" s="3"/>
      <c r="M934" s="3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spans="8:135">
      <c r="H935" s="4"/>
      <c r="J935" s="3"/>
      <c r="K935" s="3"/>
      <c r="L935" s="3"/>
      <c r="M935" s="3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spans="8:135">
      <c r="H936" s="4"/>
      <c r="J936" s="3"/>
      <c r="K936" s="3"/>
      <c r="L936" s="3"/>
      <c r="M936" s="3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spans="8:135">
      <c r="H937" s="4"/>
      <c r="J937" s="3"/>
      <c r="K937" s="3"/>
      <c r="L937" s="3"/>
      <c r="M937" s="3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spans="8:135">
      <c r="H938" s="4"/>
      <c r="J938" s="3"/>
      <c r="K938" s="3"/>
      <c r="L938" s="3"/>
      <c r="M938" s="3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spans="8:135">
      <c r="H939" s="4"/>
      <c r="J939" s="3"/>
      <c r="K939" s="3"/>
      <c r="L939" s="3"/>
      <c r="M939" s="3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spans="8:135">
      <c r="H940" s="4"/>
      <c r="J940" s="3"/>
      <c r="K940" s="3"/>
      <c r="L940" s="3"/>
      <c r="M940" s="3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spans="8:135">
      <c r="H941" s="4"/>
      <c r="J941" s="3"/>
      <c r="K941" s="3"/>
      <c r="L941" s="3"/>
      <c r="M941" s="3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spans="8:135">
      <c r="H942" s="4"/>
      <c r="J942" s="3"/>
      <c r="K942" s="3"/>
      <c r="L942" s="3"/>
      <c r="M942" s="3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spans="8:135">
      <c r="H943" s="4"/>
      <c r="J943" s="3"/>
      <c r="K943" s="3"/>
      <c r="L943" s="3"/>
      <c r="M943" s="3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spans="8:135">
      <c r="H944" s="4"/>
      <c r="J944" s="3"/>
      <c r="K944" s="3"/>
      <c r="L944" s="3"/>
      <c r="M944" s="3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spans="8:135">
      <c r="H945" s="4"/>
      <c r="J945" s="3"/>
      <c r="K945" s="3"/>
      <c r="L945" s="3"/>
      <c r="M945" s="3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spans="8:135">
      <c r="H946" s="4"/>
      <c r="J946" s="3"/>
      <c r="K946" s="3"/>
      <c r="L946" s="3"/>
      <c r="M946" s="3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spans="8:135">
      <c r="H947" s="4"/>
      <c r="J947" s="3"/>
      <c r="K947" s="3"/>
      <c r="L947" s="3"/>
      <c r="M947" s="3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spans="8:135">
      <c r="H948" s="4"/>
      <c r="J948" s="3"/>
      <c r="K948" s="3"/>
      <c r="L948" s="3"/>
      <c r="M948" s="3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spans="8:135">
      <c r="H949" s="4"/>
      <c r="J949" s="3"/>
      <c r="K949" s="3"/>
      <c r="L949" s="3"/>
      <c r="M949" s="3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spans="8:135">
      <c r="H950" s="4"/>
      <c r="J950" s="3"/>
      <c r="K950" s="3"/>
      <c r="L950" s="3"/>
      <c r="M950" s="3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spans="8:135">
      <c r="H951" s="4"/>
      <c r="J951" s="3"/>
      <c r="K951" s="3"/>
      <c r="L951" s="3"/>
      <c r="M951" s="3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spans="8:135">
      <c r="H952" s="4"/>
      <c r="J952" s="3"/>
      <c r="K952" s="3"/>
      <c r="L952" s="3"/>
      <c r="M952" s="3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spans="8:135">
      <c r="H953" s="4"/>
      <c r="J953" s="3"/>
      <c r="K953" s="3"/>
      <c r="L953" s="3"/>
      <c r="M953" s="3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spans="8:135">
      <c r="H954" s="4"/>
      <c r="J954" s="3"/>
      <c r="K954" s="3"/>
      <c r="L954" s="3"/>
      <c r="M954" s="3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spans="8:135">
      <c r="H955" s="4"/>
      <c r="J955" s="3"/>
      <c r="K955" s="3"/>
      <c r="L955" s="3"/>
      <c r="M955" s="3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spans="8:135">
      <c r="H956" s="4"/>
      <c r="J956" s="3"/>
      <c r="K956" s="3"/>
      <c r="L956" s="3"/>
      <c r="M956" s="3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spans="8:135">
      <c r="H957" s="4"/>
      <c r="J957" s="3"/>
      <c r="K957" s="3"/>
      <c r="L957" s="3"/>
      <c r="M957" s="3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spans="8:135">
      <c r="H958" s="4"/>
      <c r="J958" s="3"/>
      <c r="K958" s="3"/>
      <c r="L958" s="3"/>
      <c r="M958" s="3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spans="8:135">
      <c r="H959" s="4"/>
      <c r="J959" s="3"/>
      <c r="K959" s="3"/>
      <c r="L959" s="3"/>
      <c r="M959" s="3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spans="8:135">
      <c r="H960" s="4"/>
      <c r="J960" s="3"/>
      <c r="K960" s="3"/>
      <c r="L960" s="3"/>
      <c r="M960" s="3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spans="8:135">
      <c r="H961" s="4"/>
      <c r="J961" s="3"/>
      <c r="K961" s="3"/>
      <c r="L961" s="3"/>
      <c r="M961" s="3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spans="8:135">
      <c r="H962" s="4"/>
      <c r="J962" s="3"/>
      <c r="K962" s="3"/>
      <c r="L962" s="3"/>
      <c r="M962" s="3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spans="8:135">
      <c r="H963" s="4"/>
      <c r="J963" s="3"/>
      <c r="K963" s="3"/>
      <c r="L963" s="3"/>
      <c r="M963" s="3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spans="8:135">
      <c r="H964" s="4"/>
      <c r="J964" s="3"/>
      <c r="K964" s="3"/>
      <c r="L964" s="3"/>
      <c r="M964" s="3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spans="8:135">
      <c r="H965" s="4"/>
      <c r="J965" s="3"/>
      <c r="K965" s="3"/>
      <c r="L965" s="3"/>
      <c r="M965" s="3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spans="8:135">
      <c r="H966" s="4"/>
      <c r="J966" s="3"/>
      <c r="K966" s="3"/>
      <c r="L966" s="3"/>
      <c r="M966" s="3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spans="8:135">
      <c r="H967" s="4"/>
      <c r="J967" s="3"/>
      <c r="K967" s="3"/>
      <c r="L967" s="3"/>
      <c r="M967" s="3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spans="8:135">
      <c r="H968" s="4"/>
      <c r="J968" s="3"/>
      <c r="K968" s="3"/>
      <c r="L968" s="3"/>
      <c r="M968" s="3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spans="8:135">
      <c r="H969" s="4"/>
      <c r="J969" s="3"/>
      <c r="K969" s="3"/>
      <c r="L969" s="3"/>
      <c r="M969" s="3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spans="8:135">
      <c r="H970" s="4"/>
      <c r="J970" s="3"/>
      <c r="K970" s="3"/>
      <c r="L970" s="3"/>
      <c r="M970" s="3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spans="8:135">
      <c r="H971" s="4"/>
      <c r="J971" s="3"/>
      <c r="K971" s="3"/>
      <c r="L971" s="3"/>
      <c r="M971" s="3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spans="8:135">
      <c r="H972" s="4"/>
      <c r="J972" s="3"/>
      <c r="K972" s="3"/>
      <c r="L972" s="3"/>
      <c r="M972" s="3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spans="8:135">
      <c r="H973" s="4"/>
      <c r="J973" s="3"/>
      <c r="K973" s="3"/>
      <c r="L973" s="3"/>
      <c r="M973" s="3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spans="8:135">
      <c r="H974" s="4"/>
      <c r="J974" s="3"/>
      <c r="K974" s="3"/>
      <c r="L974" s="3"/>
      <c r="M974" s="3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spans="8:135">
      <c r="H975" s="4"/>
      <c r="J975" s="3"/>
      <c r="K975" s="3"/>
      <c r="L975" s="3"/>
      <c r="M975" s="3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spans="8:135">
      <c r="H976" s="4"/>
      <c r="J976" s="3"/>
      <c r="K976" s="3"/>
      <c r="L976" s="3"/>
      <c r="M976" s="3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spans="8:135">
      <c r="H977" s="4"/>
      <c r="J977" s="3"/>
      <c r="K977" s="3"/>
      <c r="L977" s="3"/>
      <c r="M977" s="3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spans="8:135">
      <c r="H978" s="4"/>
      <c r="J978" s="3"/>
      <c r="K978" s="3"/>
      <c r="L978" s="3"/>
      <c r="M978" s="3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spans="8:135">
      <c r="H979" s="4"/>
      <c r="J979" s="3"/>
      <c r="K979" s="3"/>
      <c r="L979" s="3"/>
      <c r="M979" s="3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spans="8:135">
      <c r="H980" s="4"/>
      <c r="J980" s="3"/>
      <c r="K980" s="3"/>
      <c r="L980" s="3"/>
      <c r="M980" s="3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spans="8:135">
      <c r="H981" s="4"/>
      <c r="J981" s="3"/>
      <c r="K981" s="3"/>
      <c r="L981" s="3"/>
      <c r="M981" s="3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spans="8:135">
      <c r="H982" s="4"/>
      <c r="J982" s="3"/>
      <c r="K982" s="3"/>
      <c r="L982" s="3"/>
      <c r="M982" s="3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spans="8:135">
      <c r="H983" s="4"/>
      <c r="J983" s="3"/>
      <c r="K983" s="3"/>
      <c r="L983" s="3"/>
      <c r="M983" s="3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spans="8:135">
      <c r="H984" s="4"/>
      <c r="J984" s="3"/>
      <c r="K984" s="3"/>
      <c r="L984" s="3"/>
      <c r="M984" s="3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spans="8:135">
      <c r="H985" s="4"/>
      <c r="J985" s="3"/>
      <c r="K985" s="3"/>
      <c r="L985" s="3"/>
      <c r="M985" s="3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spans="8:135">
      <c r="H986" s="4"/>
      <c r="J986" s="3"/>
      <c r="K986" s="3"/>
      <c r="L986" s="3"/>
      <c r="M986" s="3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spans="8:135">
      <c r="H987" s="4"/>
      <c r="J987" s="3"/>
      <c r="K987" s="3"/>
      <c r="L987" s="3"/>
      <c r="M987" s="3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spans="8:135">
      <c r="H988" s="4"/>
      <c r="J988" s="3"/>
      <c r="K988" s="3"/>
      <c r="L988" s="3"/>
      <c r="M988" s="3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spans="8:135">
      <c r="H989" s="4"/>
      <c r="J989" s="3"/>
      <c r="K989" s="3"/>
      <c r="L989" s="3"/>
      <c r="M989" s="3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spans="8:135">
      <c r="H990" s="4"/>
      <c r="J990" s="3"/>
      <c r="K990" s="3"/>
      <c r="L990" s="3"/>
      <c r="M990" s="3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spans="8:135">
      <c r="H991" s="4"/>
      <c r="J991" s="3"/>
      <c r="K991" s="3"/>
      <c r="L991" s="3"/>
      <c r="M991" s="3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spans="8:135">
      <c r="H992" s="4"/>
      <c r="J992" s="3"/>
      <c r="K992" s="3"/>
      <c r="L992" s="3"/>
      <c r="M992" s="3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spans="8:135">
      <c r="H993" s="4"/>
      <c r="J993" s="3"/>
      <c r="K993" s="3"/>
      <c r="L993" s="3"/>
      <c r="M993" s="3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spans="8:135">
      <c r="H994" s="4"/>
      <c r="J994" s="3"/>
      <c r="K994" s="3"/>
      <c r="L994" s="3"/>
      <c r="M994" s="3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spans="8:135">
      <c r="H995" s="4"/>
      <c r="J995" s="3"/>
      <c r="K995" s="3"/>
      <c r="L995" s="3"/>
      <c r="M995" s="3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spans="8:135">
      <c r="H996" s="4"/>
      <c r="J996" s="3"/>
      <c r="K996" s="3"/>
      <c r="L996" s="3"/>
      <c r="M996" s="3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spans="8:135">
      <c r="H997" s="4"/>
      <c r="J997" s="3"/>
      <c r="K997" s="3"/>
      <c r="L997" s="3"/>
      <c r="M997" s="3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spans="8:135">
      <c r="H998" s="4"/>
      <c r="J998" s="3"/>
      <c r="K998" s="3"/>
      <c r="L998" s="3"/>
      <c r="M998" s="3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spans="8:135">
      <c r="H999" s="4"/>
      <c r="J999" s="3"/>
      <c r="K999" s="3"/>
      <c r="L999" s="3"/>
      <c r="M999" s="3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spans="8:135">
      <c r="H1000" s="4"/>
      <c r="J1000" s="3"/>
      <c r="K1000" s="3"/>
      <c r="L1000" s="3"/>
      <c r="M1000" s="3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  <row r="1001" spans="8:135">
      <c r="H1001" s="4"/>
      <c r="J1001" s="3"/>
      <c r="K1001" s="3"/>
      <c r="L1001" s="3"/>
      <c r="M1001" s="3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</row>
    <row r="1002" spans="8:135">
      <c r="H1002" s="4"/>
      <c r="J1002" s="3"/>
      <c r="K1002" s="3"/>
      <c r="L1002" s="3"/>
      <c r="M1002" s="3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</row>
    <row r="1003" spans="8:135">
      <c r="H1003" s="4"/>
      <c r="J1003" s="3"/>
      <c r="K1003" s="3"/>
      <c r="L1003" s="3"/>
      <c r="M1003" s="3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</row>
    <row r="1004" spans="8:135">
      <c r="H1004" s="4"/>
      <c r="J1004" s="3"/>
      <c r="K1004" s="3"/>
      <c r="L1004" s="3"/>
      <c r="M1004" s="3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</row>
    <row r="1005" spans="8:135">
      <c r="H1005" s="4"/>
      <c r="J1005" s="3"/>
      <c r="K1005" s="3"/>
      <c r="L1005" s="3"/>
      <c r="M1005" s="3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</row>
    <row r="1006" spans="8:135">
      <c r="H1006" s="4"/>
      <c r="J1006" s="3"/>
      <c r="K1006" s="3"/>
      <c r="L1006" s="3"/>
      <c r="M1006" s="3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</row>
    <row r="1007" spans="8:135">
      <c r="H1007" s="4"/>
      <c r="J1007" s="3"/>
      <c r="K1007" s="3"/>
      <c r="L1007" s="3"/>
      <c r="M1007" s="3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</row>
    <row r="1008" spans="8:135">
      <c r="H1008" s="4"/>
      <c r="J1008" s="3"/>
      <c r="K1008" s="3"/>
      <c r="L1008" s="3"/>
      <c r="M1008" s="3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</row>
    <row r="1009" spans="8:135">
      <c r="H1009" s="4"/>
      <c r="J1009" s="3"/>
      <c r="K1009" s="3"/>
      <c r="L1009" s="3"/>
      <c r="M1009" s="3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</row>
    <row r="1010" spans="8:135">
      <c r="H1010" s="4"/>
      <c r="J1010" s="3"/>
      <c r="K1010" s="3"/>
      <c r="L1010" s="3"/>
      <c r="M1010" s="3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</row>
    <row r="1011" spans="8:135">
      <c r="H1011" s="4"/>
      <c r="J1011" s="3"/>
      <c r="K1011" s="3"/>
      <c r="L1011" s="3"/>
      <c r="M1011" s="3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</row>
    <row r="1012" spans="8:135">
      <c r="H1012" s="4"/>
      <c r="J1012" s="3"/>
      <c r="K1012" s="3"/>
      <c r="L1012" s="3"/>
      <c r="M1012" s="3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</row>
    <row r="1013" spans="8:135">
      <c r="H1013" s="4"/>
      <c r="J1013" s="3"/>
      <c r="K1013" s="3"/>
      <c r="L1013" s="3"/>
      <c r="M1013" s="3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</row>
    <row r="1014" spans="8:135">
      <c r="H1014" s="4"/>
      <c r="J1014" s="3"/>
      <c r="K1014" s="3"/>
      <c r="L1014" s="3"/>
      <c r="M1014" s="3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</row>
    <row r="1015" spans="8:135">
      <c r="H1015" s="4"/>
      <c r="J1015" s="3"/>
      <c r="K1015" s="3"/>
      <c r="L1015" s="3"/>
      <c r="M1015" s="3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</row>
    <row r="1016" spans="8:135">
      <c r="H1016" s="4"/>
      <c r="J1016" s="3"/>
      <c r="K1016" s="3"/>
      <c r="L1016" s="3"/>
      <c r="M1016" s="3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</row>
    <row r="1017" spans="8:135">
      <c r="H1017" s="4"/>
      <c r="J1017" s="3"/>
      <c r="K1017" s="3"/>
      <c r="L1017" s="3"/>
      <c r="M1017" s="3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</row>
    <row r="1018" spans="8:135">
      <c r="H1018" s="4"/>
      <c r="J1018" s="3"/>
      <c r="K1018" s="3"/>
      <c r="L1018" s="3"/>
      <c r="M1018" s="3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</row>
    <row r="1019" spans="8:135">
      <c r="H1019" s="4"/>
      <c r="J1019" s="3"/>
      <c r="K1019" s="3"/>
      <c r="L1019" s="3"/>
      <c r="M1019" s="3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</row>
    <row r="1020" spans="8:135">
      <c r="H1020" s="4"/>
      <c r="J1020" s="3"/>
      <c r="K1020" s="3"/>
      <c r="L1020" s="3"/>
      <c r="M1020" s="3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</row>
    <row r="1021" spans="8:135">
      <c r="H1021" s="4"/>
      <c r="J1021" s="3"/>
      <c r="K1021" s="3"/>
      <c r="L1021" s="3"/>
      <c r="M1021" s="3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</row>
    <row r="1022" spans="8:135">
      <c r="H1022" s="4"/>
      <c r="J1022" s="3"/>
      <c r="K1022" s="3"/>
      <c r="L1022" s="3"/>
      <c r="M1022" s="3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</row>
    <row r="1023" spans="8:135">
      <c r="H1023" s="4"/>
      <c r="J1023" s="3"/>
      <c r="K1023" s="3"/>
      <c r="L1023" s="3"/>
      <c r="M1023" s="3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</row>
    <row r="1024" spans="8:135">
      <c r="H1024" s="4"/>
      <c r="J1024" s="3"/>
      <c r="K1024" s="3"/>
      <c r="L1024" s="3"/>
      <c r="M1024" s="3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</row>
    <row r="1025" spans="8:135">
      <c r="H1025" s="4"/>
      <c r="J1025" s="3"/>
      <c r="K1025" s="3"/>
      <c r="L1025" s="3"/>
      <c r="M1025" s="3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</row>
    <row r="1026" spans="8:135">
      <c r="H1026" s="4"/>
      <c r="J1026" s="3"/>
      <c r="K1026" s="3"/>
      <c r="L1026" s="3"/>
      <c r="M1026" s="3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</row>
    <row r="1027" spans="8:135">
      <c r="H1027" s="4"/>
      <c r="J1027" s="3"/>
      <c r="K1027" s="3"/>
      <c r="L1027" s="3"/>
      <c r="M1027" s="3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</row>
    <row r="1028" spans="8:135">
      <c r="H1028" s="4"/>
      <c r="J1028" s="3"/>
      <c r="K1028" s="3"/>
      <c r="L1028" s="3"/>
      <c r="M1028" s="3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</row>
    <row r="1029" spans="8:135">
      <c r="H1029" s="4"/>
      <c r="J1029" s="3"/>
      <c r="K1029" s="3"/>
      <c r="L1029" s="3"/>
      <c r="M1029" s="3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</row>
    <row r="1030" spans="8:135">
      <c r="H1030" s="4"/>
      <c r="J1030" s="3"/>
      <c r="K1030" s="3"/>
      <c r="L1030" s="3"/>
      <c r="M1030" s="3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</row>
    <row r="1031" spans="8:135">
      <c r="H1031" s="4"/>
      <c r="J1031" s="3"/>
      <c r="K1031" s="3"/>
      <c r="L1031" s="3"/>
      <c r="M1031" s="3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</row>
    <row r="1032" spans="8:135">
      <c r="H1032" s="4"/>
      <c r="J1032" s="3"/>
      <c r="K1032" s="3"/>
      <c r="L1032" s="3"/>
      <c r="M1032" s="3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</row>
    <row r="1033" spans="8:135">
      <c r="H1033" s="4"/>
      <c r="J1033" s="3"/>
      <c r="K1033" s="3"/>
      <c r="L1033" s="3"/>
      <c r="M1033" s="3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</row>
    <row r="1034" spans="8:135">
      <c r="H1034" s="4"/>
      <c r="J1034" s="3"/>
      <c r="K1034" s="3"/>
      <c r="L1034" s="3"/>
      <c r="M1034" s="3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</row>
    <row r="1035" spans="8:135">
      <c r="H1035" s="4"/>
      <c r="J1035" s="3"/>
      <c r="K1035" s="3"/>
      <c r="L1035" s="3"/>
      <c r="M1035" s="3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</row>
    <row r="1036" spans="8:135">
      <c r="H1036" s="4"/>
      <c r="J1036" s="3"/>
      <c r="K1036" s="3"/>
      <c r="L1036" s="3"/>
      <c r="M1036" s="3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</row>
    <row r="1037" spans="8:135">
      <c r="H1037" s="4"/>
      <c r="J1037" s="3"/>
      <c r="K1037" s="3"/>
      <c r="L1037" s="3"/>
      <c r="M1037" s="3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</row>
    <row r="1038" spans="8:135">
      <c r="H1038" s="4"/>
      <c r="J1038" s="3"/>
      <c r="K1038" s="3"/>
      <c r="L1038" s="3"/>
      <c r="M1038" s="3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</row>
    <row r="1039" spans="8:135">
      <c r="H1039" s="4"/>
      <c r="J1039" s="3"/>
      <c r="K1039" s="3"/>
      <c r="L1039" s="3"/>
      <c r="M1039" s="3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</row>
    <row r="1040" spans="8:135">
      <c r="H1040" s="4"/>
      <c r="J1040" s="3"/>
      <c r="K1040" s="3"/>
      <c r="L1040" s="3"/>
      <c r="M1040" s="3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</row>
    <row r="1041" spans="8:135">
      <c r="H1041" s="4"/>
      <c r="J1041" s="3"/>
      <c r="K1041" s="3"/>
      <c r="L1041" s="3"/>
      <c r="M1041" s="3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</row>
    <row r="1042" spans="8:135">
      <c r="H1042" s="4"/>
      <c r="J1042" s="3"/>
      <c r="K1042" s="3"/>
      <c r="L1042" s="3"/>
      <c r="M1042" s="3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</row>
    <row r="1043" spans="8:135">
      <c r="H1043" s="4"/>
      <c r="J1043" s="3"/>
      <c r="K1043" s="3"/>
      <c r="L1043" s="3"/>
      <c r="M1043" s="3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</row>
    <row r="1044" spans="8:135">
      <c r="H1044" s="4"/>
      <c r="J1044" s="3"/>
      <c r="K1044" s="3"/>
      <c r="L1044" s="3"/>
      <c r="M1044" s="3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</row>
    <row r="1045" spans="8:135">
      <c r="H1045" s="4"/>
      <c r="J1045" s="3"/>
      <c r="K1045" s="3"/>
      <c r="L1045" s="3"/>
      <c r="M1045" s="3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</row>
    <row r="1046" spans="8:135">
      <c r="H1046" s="4"/>
      <c r="J1046" s="3"/>
      <c r="K1046" s="3"/>
      <c r="L1046" s="3"/>
      <c r="M1046" s="3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</row>
    <row r="1047" spans="8:135">
      <c r="H1047" s="4"/>
      <c r="J1047" s="3"/>
      <c r="K1047" s="3"/>
      <c r="L1047" s="3"/>
      <c r="M1047" s="3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</row>
    <row r="1048" spans="8:135">
      <c r="H1048" s="4"/>
      <c r="J1048" s="3"/>
      <c r="K1048" s="3"/>
      <c r="L1048" s="3"/>
      <c r="M1048" s="3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</row>
    <row r="1049" spans="8:135">
      <c r="H1049" s="4"/>
      <c r="J1049" s="3"/>
      <c r="K1049" s="3"/>
      <c r="L1049" s="3"/>
      <c r="M1049" s="3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</row>
    <row r="1050" spans="8:135">
      <c r="H1050" s="4"/>
      <c r="J1050" s="3"/>
      <c r="K1050" s="3"/>
      <c r="L1050" s="3"/>
      <c r="M1050" s="3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</row>
    <row r="1051" spans="8:135">
      <c r="H1051" s="4"/>
      <c r="J1051" s="3"/>
      <c r="K1051" s="3"/>
      <c r="L1051" s="3"/>
      <c r="M1051" s="3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</row>
    <row r="1052" spans="8:135">
      <c r="H1052" s="4"/>
      <c r="J1052" s="3"/>
      <c r="K1052" s="3"/>
      <c r="L1052" s="3"/>
      <c r="M1052" s="3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</row>
    <row r="1053" spans="8:135">
      <c r="H1053" s="4"/>
      <c r="J1053" s="3"/>
      <c r="K1053" s="3"/>
      <c r="L1053" s="3"/>
      <c r="M1053" s="3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</row>
    <row r="1054" spans="8:135">
      <c r="H1054" s="4"/>
      <c r="J1054" s="3"/>
      <c r="K1054" s="3"/>
      <c r="L1054" s="3"/>
      <c r="M1054" s="3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</row>
    <row r="1055" spans="8:135">
      <c r="H1055" s="4"/>
      <c r="J1055" s="3"/>
      <c r="K1055" s="3"/>
      <c r="L1055" s="3"/>
      <c r="M1055" s="3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</row>
    <row r="1056" spans="8:135">
      <c r="H1056" s="4"/>
      <c r="J1056" s="3"/>
      <c r="K1056" s="3"/>
      <c r="L1056" s="3"/>
      <c r="M1056" s="3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</row>
    <row r="1057" spans="8:135">
      <c r="H1057" s="4"/>
      <c r="J1057" s="3"/>
      <c r="K1057" s="3"/>
      <c r="L1057" s="3"/>
      <c r="M1057" s="3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</row>
    <row r="1058" spans="8:135">
      <c r="H1058" s="4"/>
      <c r="J1058" s="3"/>
      <c r="K1058" s="3"/>
      <c r="L1058" s="3"/>
      <c r="M1058" s="3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</row>
    <row r="1059" spans="8:135">
      <c r="H1059" s="4"/>
      <c r="J1059" s="3"/>
      <c r="K1059" s="3"/>
      <c r="L1059" s="3"/>
      <c r="M1059" s="3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</row>
    <row r="1060" spans="8:135">
      <c r="H1060" s="4"/>
      <c r="J1060" s="3"/>
      <c r="K1060" s="3"/>
      <c r="L1060" s="3"/>
      <c r="M1060" s="3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</row>
    <row r="1061" spans="8:135">
      <c r="H1061" s="4"/>
      <c r="J1061" s="3"/>
      <c r="K1061" s="3"/>
      <c r="L1061" s="3"/>
      <c r="M1061" s="3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</row>
    <row r="1062" spans="8:135">
      <c r="H1062" s="4"/>
      <c r="J1062" s="3"/>
      <c r="K1062" s="3"/>
      <c r="L1062" s="3"/>
      <c r="M1062" s="3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</row>
    <row r="1063" spans="8:135">
      <c r="H1063" s="4"/>
      <c r="J1063" s="3"/>
      <c r="K1063" s="3"/>
      <c r="L1063" s="3"/>
      <c r="M1063" s="3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</row>
    <row r="1064" spans="8:135">
      <c r="H1064" s="4"/>
      <c r="J1064" s="3"/>
      <c r="K1064" s="3"/>
      <c r="L1064" s="3"/>
      <c r="M1064" s="3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</row>
    <row r="1065" spans="8:135">
      <c r="H1065" s="4"/>
      <c r="J1065" s="3"/>
      <c r="K1065" s="3"/>
      <c r="L1065" s="3"/>
      <c r="M1065" s="3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</row>
    <row r="1066" spans="8:135">
      <c r="H1066" s="4"/>
      <c r="J1066" s="3"/>
      <c r="K1066" s="3"/>
      <c r="L1066" s="3"/>
      <c r="M1066" s="3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</row>
    <row r="1067" spans="8:135">
      <c r="H1067" s="4"/>
      <c r="J1067" s="3"/>
      <c r="K1067" s="3"/>
      <c r="L1067" s="3"/>
      <c r="M1067" s="3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</row>
    <row r="1068" spans="8:135">
      <c r="H1068" s="4"/>
      <c r="J1068" s="3"/>
      <c r="K1068" s="3"/>
      <c r="L1068" s="3"/>
      <c r="M1068" s="3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</row>
    <row r="1069" spans="8:135">
      <c r="H1069" s="4"/>
      <c r="J1069" s="3"/>
      <c r="K1069" s="3"/>
      <c r="L1069" s="3"/>
      <c r="M1069" s="3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</row>
    <row r="1070" spans="8:135">
      <c r="H1070" s="4"/>
      <c r="J1070" s="3"/>
      <c r="K1070" s="3"/>
      <c r="L1070" s="3"/>
      <c r="M1070" s="3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</row>
    <row r="1071" spans="8:135">
      <c r="H1071" s="4"/>
      <c r="J1071" s="3"/>
      <c r="K1071" s="3"/>
      <c r="L1071" s="3"/>
      <c r="M1071" s="3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</row>
    <row r="1072" spans="8:135">
      <c r="H1072" s="4"/>
      <c r="J1072" s="3"/>
      <c r="K1072" s="3"/>
      <c r="L1072" s="3"/>
      <c r="M1072" s="3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</row>
    <row r="1073" spans="8:135">
      <c r="H1073" s="4"/>
      <c r="J1073" s="3"/>
      <c r="K1073" s="3"/>
      <c r="L1073" s="3"/>
      <c r="M1073" s="3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</row>
    <row r="1074" spans="8:135">
      <c r="H1074" s="4"/>
      <c r="J1074" s="3"/>
      <c r="K1074" s="3"/>
      <c r="L1074" s="3"/>
      <c r="M1074" s="3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</row>
    <row r="1075" spans="8:135">
      <c r="H1075" s="4"/>
      <c r="J1075" s="3"/>
      <c r="K1075" s="3"/>
      <c r="L1075" s="3"/>
      <c r="M1075" s="3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</row>
    <row r="1076" spans="8:135">
      <c r="H1076" s="4"/>
      <c r="J1076" s="3"/>
      <c r="K1076" s="3"/>
      <c r="L1076" s="3"/>
      <c r="M1076" s="3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</row>
    <row r="1077" spans="8:135">
      <c r="H1077" s="4"/>
      <c r="J1077" s="3"/>
      <c r="K1077" s="3"/>
      <c r="L1077" s="3"/>
      <c r="M1077" s="3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</row>
    <row r="1078" spans="8:135">
      <c r="H1078" s="4"/>
      <c r="J1078" s="3"/>
      <c r="K1078" s="3"/>
      <c r="L1078" s="3"/>
      <c r="M1078" s="3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</row>
    <row r="1079" spans="8:135">
      <c r="H1079" s="4"/>
      <c r="J1079" s="3"/>
      <c r="K1079" s="3"/>
      <c r="L1079" s="3"/>
      <c r="M1079" s="3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</row>
    <row r="1080" spans="8:135">
      <c r="H1080" s="4"/>
      <c r="J1080" s="3"/>
      <c r="K1080" s="3"/>
      <c r="L1080" s="3"/>
      <c r="M1080" s="3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</row>
    <row r="1081" spans="8:135">
      <c r="H1081" s="4"/>
      <c r="J1081" s="3"/>
      <c r="K1081" s="3"/>
      <c r="L1081" s="3"/>
      <c r="M1081" s="3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</row>
    <row r="1082" spans="8:135">
      <c r="H1082" s="4"/>
      <c r="J1082" s="3"/>
      <c r="K1082" s="3"/>
      <c r="L1082" s="3"/>
      <c r="M1082" s="3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</row>
    <row r="1083" spans="8:135">
      <c r="H1083" s="4"/>
      <c r="J1083" s="3"/>
      <c r="K1083" s="3"/>
      <c r="L1083" s="3"/>
      <c r="M1083" s="3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</row>
    <row r="1084" spans="8:135">
      <c r="H1084" s="4"/>
      <c r="J1084" s="3"/>
      <c r="K1084" s="3"/>
      <c r="L1084" s="3"/>
      <c r="M1084" s="3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</row>
    <row r="1085" spans="8:135">
      <c r="H1085" s="4"/>
      <c r="J1085" s="3"/>
      <c r="K1085" s="3"/>
      <c r="L1085" s="3"/>
      <c r="M1085" s="3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</row>
    <row r="1086" spans="8:135">
      <c r="H1086" s="4"/>
      <c r="J1086" s="3"/>
      <c r="K1086" s="3"/>
      <c r="L1086" s="3"/>
      <c r="M1086" s="3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</row>
    <row r="1087" spans="8:135">
      <c r="H1087" s="4"/>
      <c r="J1087" s="3"/>
      <c r="K1087" s="3"/>
      <c r="L1087" s="3"/>
      <c r="M1087" s="3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</row>
    <row r="1088" spans="8:135">
      <c r="H1088" s="4"/>
      <c r="J1088" s="3"/>
      <c r="K1088" s="3"/>
      <c r="L1088" s="3"/>
      <c r="M1088" s="3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</row>
    <row r="1089" spans="8:135">
      <c r="H1089" s="4"/>
      <c r="J1089" s="3"/>
      <c r="K1089" s="3"/>
      <c r="L1089" s="3"/>
      <c r="M1089" s="3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</row>
    <row r="1090" spans="8:135">
      <c r="H1090" s="4"/>
      <c r="J1090" s="3"/>
      <c r="K1090" s="3"/>
      <c r="L1090" s="3"/>
      <c r="M1090" s="3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</row>
    <row r="1091" spans="8:135">
      <c r="H1091" s="4"/>
      <c r="J1091" s="3"/>
      <c r="K1091" s="3"/>
      <c r="L1091" s="3"/>
      <c r="M1091" s="3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</row>
    <row r="1092" spans="8:135">
      <c r="H1092" s="4"/>
      <c r="J1092" s="3"/>
      <c r="K1092" s="3"/>
      <c r="L1092" s="3"/>
      <c r="M1092" s="3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</row>
    <row r="1093" spans="8:135">
      <c r="H1093" s="4"/>
      <c r="J1093" s="3"/>
      <c r="K1093" s="3"/>
      <c r="L1093" s="3"/>
      <c r="M1093" s="3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</row>
    <row r="1094" spans="8:135">
      <c r="H1094" s="4"/>
      <c r="J1094" s="3"/>
      <c r="K1094" s="3"/>
      <c r="L1094" s="3"/>
      <c r="M1094" s="3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</row>
    <row r="1095" spans="8:135">
      <c r="H1095" s="4"/>
      <c r="J1095" s="3"/>
      <c r="K1095" s="3"/>
      <c r="L1095" s="3"/>
      <c r="M1095" s="3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</row>
    <row r="1096" spans="8:135">
      <c r="H1096" s="4"/>
      <c r="J1096" s="3"/>
      <c r="K1096" s="3"/>
      <c r="L1096" s="3"/>
      <c r="M1096" s="3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</row>
    <row r="1097" spans="8:135">
      <c r="H1097" s="4"/>
      <c r="J1097" s="3"/>
      <c r="K1097" s="3"/>
      <c r="L1097" s="3"/>
      <c r="M1097" s="3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</row>
    <row r="1098" spans="8:135">
      <c r="H1098" s="4"/>
      <c r="J1098" s="3"/>
      <c r="K1098" s="3"/>
      <c r="L1098" s="3"/>
      <c r="M1098" s="3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</row>
    <row r="1099" spans="8:135">
      <c r="H1099" s="4"/>
      <c r="J1099" s="3"/>
      <c r="K1099" s="3"/>
      <c r="L1099" s="3"/>
      <c r="M1099" s="3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</row>
    <row r="1100" spans="8:135">
      <c r="H1100" s="4"/>
      <c r="J1100" s="3"/>
      <c r="K1100" s="3"/>
      <c r="L1100" s="3"/>
      <c r="M1100" s="3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</row>
    <row r="1101" spans="8:135">
      <c r="H1101" s="4"/>
      <c r="J1101" s="3"/>
      <c r="K1101" s="3"/>
      <c r="L1101" s="3"/>
      <c r="M1101" s="3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</row>
    <row r="1102" spans="8:135">
      <c r="H1102" s="4"/>
      <c r="J1102" s="3"/>
      <c r="K1102" s="3"/>
      <c r="L1102" s="3"/>
      <c r="M1102" s="3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</row>
    <row r="1103" spans="8:135">
      <c r="H1103" s="4"/>
      <c r="J1103" s="3"/>
      <c r="K1103" s="3"/>
      <c r="L1103" s="3"/>
      <c r="M1103" s="3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</row>
    <row r="1104" spans="8:135">
      <c r="H1104" s="4"/>
      <c r="J1104" s="3"/>
      <c r="K1104" s="3"/>
      <c r="L1104" s="3"/>
      <c r="M1104" s="3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</row>
    <row r="1105" spans="8:135">
      <c r="H1105" s="4"/>
      <c r="J1105" s="3"/>
      <c r="K1105" s="3"/>
      <c r="L1105" s="3"/>
      <c r="M1105" s="3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</row>
    <row r="1106" spans="8:135">
      <c r="H1106" s="4"/>
      <c r="J1106" s="3"/>
      <c r="K1106" s="3"/>
      <c r="L1106" s="3"/>
      <c r="M1106" s="3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</row>
    <row r="1107" spans="8:135">
      <c r="H1107" s="4"/>
      <c r="J1107" s="3"/>
      <c r="K1107" s="3"/>
      <c r="L1107" s="3"/>
      <c r="M1107" s="3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</row>
    <row r="1108" spans="8:135">
      <c r="H1108" s="4"/>
      <c r="J1108" s="3"/>
      <c r="K1108" s="3"/>
      <c r="L1108" s="3"/>
      <c r="M1108" s="3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</row>
    <row r="1109" spans="8:135">
      <c r="H1109" s="4"/>
      <c r="J1109" s="3"/>
      <c r="K1109" s="3"/>
      <c r="L1109" s="3"/>
      <c r="M1109" s="3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</row>
    <row r="1110" spans="8:135">
      <c r="H1110" s="4"/>
      <c r="J1110" s="3"/>
      <c r="K1110" s="3"/>
      <c r="L1110" s="3"/>
      <c r="M1110" s="3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</row>
    <row r="1111" spans="8:135">
      <c r="H1111" s="4"/>
      <c r="J1111" s="3"/>
      <c r="K1111" s="3"/>
      <c r="L1111" s="3"/>
      <c r="M1111" s="3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</row>
    <row r="1112" spans="8:135">
      <c r="H1112" s="4"/>
      <c r="J1112" s="3"/>
      <c r="K1112" s="3"/>
      <c r="L1112" s="3"/>
      <c r="M1112" s="3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</row>
    <row r="1113" spans="8:135">
      <c r="H1113" s="4"/>
      <c r="J1113" s="3"/>
      <c r="K1113" s="3"/>
      <c r="L1113" s="3"/>
      <c r="M1113" s="3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</row>
    <row r="1114" spans="8:135">
      <c r="H1114" s="4"/>
      <c r="J1114" s="3"/>
      <c r="K1114" s="3"/>
      <c r="L1114" s="3"/>
      <c r="M1114" s="3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</row>
    <row r="1115" spans="8:135">
      <c r="H1115" s="4"/>
      <c r="J1115" s="3"/>
      <c r="K1115" s="3"/>
      <c r="L1115" s="3"/>
      <c r="M1115" s="3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</row>
    <row r="1116" spans="8:135">
      <c r="H1116" s="4"/>
      <c r="J1116" s="3"/>
      <c r="K1116" s="3"/>
      <c r="L1116" s="3"/>
      <c r="M1116" s="3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</row>
    <row r="1117" spans="8:135">
      <c r="H1117" s="4"/>
      <c r="J1117" s="3"/>
      <c r="K1117" s="3"/>
      <c r="L1117" s="3"/>
      <c r="M1117" s="3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</row>
    <row r="1118" spans="8:135">
      <c r="H1118" s="4"/>
      <c r="J1118" s="3"/>
      <c r="K1118" s="3"/>
      <c r="L1118" s="3"/>
      <c r="M1118" s="3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</row>
    <row r="1119" spans="8:135">
      <c r="H1119" s="4"/>
      <c r="J1119" s="3"/>
      <c r="K1119" s="3"/>
      <c r="L1119" s="3"/>
      <c r="M1119" s="3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</row>
    <row r="1120" spans="8:135">
      <c r="H1120" s="4"/>
      <c r="J1120" s="3"/>
      <c r="K1120" s="3"/>
      <c r="L1120" s="3"/>
      <c r="M1120" s="3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</row>
    <row r="1121" spans="8:135">
      <c r="H1121" s="4"/>
      <c r="J1121" s="3"/>
      <c r="K1121" s="3"/>
      <c r="L1121" s="3"/>
      <c r="M1121" s="3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</row>
    <row r="1122" spans="8:135">
      <c r="H1122" s="4"/>
      <c r="J1122" s="3"/>
      <c r="K1122" s="3"/>
      <c r="L1122" s="3"/>
      <c r="M1122" s="3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</row>
    <row r="1123" spans="8:135">
      <c r="H1123" s="4"/>
      <c r="J1123" s="3"/>
      <c r="K1123" s="3"/>
      <c r="L1123" s="3"/>
      <c r="M1123" s="3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</row>
    <row r="1124" spans="8:135">
      <c r="H1124" s="4"/>
      <c r="J1124" s="3"/>
      <c r="K1124" s="3"/>
      <c r="L1124" s="3"/>
      <c r="M1124" s="3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</row>
    <row r="1125" spans="8:135">
      <c r="H1125" s="4"/>
      <c r="J1125" s="3"/>
      <c r="K1125" s="3"/>
      <c r="L1125" s="3"/>
      <c r="M1125" s="3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</row>
    <row r="1126" spans="8:135">
      <c r="H1126" s="4"/>
      <c r="J1126" s="3"/>
      <c r="K1126" s="3"/>
      <c r="L1126" s="3"/>
      <c r="M1126" s="3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</row>
    <row r="1127" spans="8:135">
      <c r="H1127" s="4"/>
      <c r="J1127" s="3"/>
      <c r="K1127" s="3"/>
      <c r="L1127" s="3"/>
      <c r="M1127" s="3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</row>
    <row r="1128" spans="8:135">
      <c r="H1128" s="4"/>
      <c r="J1128" s="3"/>
      <c r="K1128" s="3"/>
      <c r="L1128" s="3"/>
      <c r="M1128" s="3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</row>
    <row r="1129" spans="8:135">
      <c r="H1129" s="4"/>
      <c r="J1129" s="3"/>
      <c r="K1129" s="3"/>
      <c r="L1129" s="3"/>
      <c r="M1129" s="3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</row>
    <row r="1130" spans="8:135">
      <c r="H1130" s="4"/>
      <c r="J1130" s="3"/>
      <c r="K1130" s="3"/>
      <c r="L1130" s="3"/>
      <c r="M1130" s="3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</row>
    <row r="1131" spans="8:135">
      <c r="H1131" s="4"/>
      <c r="J1131" s="3"/>
      <c r="K1131" s="3"/>
      <c r="L1131" s="3"/>
      <c r="M1131" s="3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</row>
    <row r="1132" spans="8:135">
      <c r="H1132" s="4"/>
      <c r="J1132" s="3"/>
      <c r="K1132" s="3"/>
      <c r="L1132" s="3"/>
      <c r="M1132" s="3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</row>
    <row r="1133" spans="8:135">
      <c r="H1133" s="4"/>
      <c r="J1133" s="3"/>
      <c r="K1133" s="3"/>
      <c r="L1133" s="3"/>
      <c r="M1133" s="3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</row>
    <row r="1134" spans="8:135">
      <c r="H1134" s="4"/>
      <c r="J1134" s="3"/>
      <c r="K1134" s="3"/>
      <c r="L1134" s="3"/>
      <c r="M1134" s="3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</row>
    <row r="1135" spans="8:135">
      <c r="H1135" s="4"/>
      <c r="J1135" s="3"/>
      <c r="K1135" s="3"/>
      <c r="L1135" s="3"/>
      <c r="M1135" s="3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</row>
    <row r="1136" spans="8:135">
      <c r="H1136" s="4"/>
      <c r="J1136" s="3"/>
      <c r="K1136" s="3"/>
      <c r="L1136" s="3"/>
      <c r="M1136" s="3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</row>
    <row r="1137" spans="8:135">
      <c r="H1137" s="4"/>
      <c r="J1137" s="3"/>
      <c r="K1137" s="3"/>
      <c r="L1137" s="3"/>
      <c r="M1137" s="3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</row>
    <row r="1138" spans="8:135">
      <c r="H1138" s="4"/>
      <c r="J1138" s="3"/>
      <c r="K1138" s="3"/>
      <c r="L1138" s="3"/>
      <c r="M1138" s="3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</row>
    <row r="1139" spans="8:135">
      <c r="H1139" s="4"/>
      <c r="J1139" s="3"/>
      <c r="K1139" s="3"/>
      <c r="L1139" s="3"/>
      <c r="M1139" s="3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</row>
    <row r="1140" spans="8:135">
      <c r="H1140" s="4"/>
      <c r="J1140" s="3"/>
      <c r="K1140" s="3"/>
      <c r="L1140" s="3"/>
      <c r="M1140" s="3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</row>
    <row r="1141" spans="8:135">
      <c r="H1141" s="4"/>
      <c r="J1141" s="3"/>
      <c r="K1141" s="3"/>
      <c r="L1141" s="3"/>
      <c r="M1141" s="3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</row>
    <row r="1142" spans="8:135">
      <c r="H1142" s="4"/>
      <c r="J1142" s="3"/>
      <c r="K1142" s="3"/>
      <c r="L1142" s="3"/>
      <c r="M1142" s="3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</row>
    <row r="1143" spans="8:135">
      <c r="H1143" s="4"/>
      <c r="J1143" s="3"/>
      <c r="K1143" s="3"/>
      <c r="L1143" s="3"/>
      <c r="M1143" s="3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</row>
    <row r="1144" spans="8:135">
      <c r="H1144" s="4"/>
      <c r="J1144" s="3"/>
      <c r="K1144" s="3"/>
      <c r="L1144" s="3"/>
      <c r="M1144" s="3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</row>
    <row r="1145" spans="8:135">
      <c r="H1145" s="4"/>
      <c r="J1145" s="3"/>
      <c r="K1145" s="3"/>
      <c r="L1145" s="3"/>
      <c r="M1145" s="3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</row>
    <row r="1146" spans="8:135">
      <c r="H1146" s="4"/>
      <c r="J1146" s="3"/>
      <c r="K1146" s="3"/>
      <c r="L1146" s="3"/>
      <c r="M1146" s="3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</row>
    <row r="1147" spans="8:135">
      <c r="H1147" s="4"/>
      <c r="J1147" s="3"/>
      <c r="K1147" s="3"/>
      <c r="L1147" s="3"/>
      <c r="M1147" s="3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</row>
    <row r="1148" spans="8:135">
      <c r="H1148" s="4"/>
      <c r="J1148" s="3"/>
      <c r="K1148" s="3"/>
      <c r="L1148" s="3"/>
      <c r="M1148" s="3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</row>
    <row r="1149" spans="8:135">
      <c r="H1149" s="4"/>
      <c r="J1149" s="3"/>
      <c r="K1149" s="3"/>
      <c r="L1149" s="3"/>
      <c r="M1149" s="3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</row>
    <row r="1150" spans="8:135">
      <c r="H1150" s="4"/>
      <c r="J1150" s="3"/>
      <c r="K1150" s="3"/>
      <c r="L1150" s="3"/>
      <c r="M1150" s="3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</row>
    <row r="1151" spans="8:135">
      <c r="H1151" s="4"/>
      <c r="J1151" s="3"/>
      <c r="K1151" s="3"/>
      <c r="L1151" s="3"/>
      <c r="M1151" s="3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</row>
    <row r="1152" spans="8:135">
      <c r="H1152" s="4"/>
      <c r="J1152" s="3"/>
      <c r="K1152" s="3"/>
      <c r="L1152" s="3"/>
      <c r="M1152" s="3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</row>
    <row r="1153" spans="8:135">
      <c r="H1153" s="4"/>
      <c r="J1153" s="3"/>
      <c r="K1153" s="3"/>
      <c r="L1153" s="3"/>
      <c r="M1153" s="3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</row>
    <row r="1154" spans="8:135">
      <c r="H1154" s="4"/>
      <c r="J1154" s="3"/>
      <c r="K1154" s="3"/>
      <c r="L1154" s="3"/>
      <c r="M1154" s="3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</row>
    <row r="1155" spans="8:135">
      <c r="H1155" s="4"/>
      <c r="J1155" s="3"/>
      <c r="K1155" s="3"/>
      <c r="L1155" s="3"/>
      <c r="M1155" s="3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</row>
    <row r="1156" spans="8:135">
      <c r="H1156" s="4"/>
      <c r="J1156" s="3"/>
      <c r="K1156" s="3"/>
      <c r="L1156" s="3"/>
      <c r="M1156" s="3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</row>
    <row r="1157" spans="8:135">
      <c r="H1157" s="4"/>
      <c r="J1157" s="3"/>
      <c r="K1157" s="3"/>
      <c r="L1157" s="3"/>
      <c r="M1157" s="3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</row>
    <row r="1158" spans="8:135">
      <c r="H1158" s="4"/>
      <c r="J1158" s="3"/>
      <c r="K1158" s="3"/>
      <c r="L1158" s="3"/>
      <c r="M1158" s="3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</row>
    <row r="1159" spans="8:135">
      <c r="H1159" s="4"/>
      <c r="J1159" s="3"/>
      <c r="K1159" s="3"/>
      <c r="L1159" s="3"/>
      <c r="M1159" s="3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</row>
    <row r="1160" spans="8:135">
      <c r="H1160" s="4"/>
      <c r="J1160" s="3"/>
      <c r="K1160" s="3"/>
      <c r="L1160" s="3"/>
      <c r="M1160" s="3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</row>
    <row r="1161" spans="8:135">
      <c r="H1161" s="4"/>
      <c r="J1161" s="3"/>
      <c r="K1161" s="3"/>
      <c r="L1161" s="3"/>
      <c r="M1161" s="3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</row>
    <row r="1162" spans="8:135">
      <c r="H1162" s="4"/>
      <c r="J1162" s="3"/>
      <c r="K1162" s="3"/>
      <c r="L1162" s="3"/>
      <c r="M1162" s="3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</row>
    <row r="1163" spans="8:135">
      <c r="H1163" s="4"/>
      <c r="J1163" s="3"/>
      <c r="K1163" s="3"/>
      <c r="L1163" s="3"/>
      <c r="M1163" s="3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</row>
    <row r="1164" spans="8:135">
      <c r="H1164" s="4"/>
      <c r="J1164" s="3"/>
      <c r="K1164" s="3"/>
      <c r="L1164" s="3"/>
      <c r="M1164" s="3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</row>
    <row r="1165" spans="8:135">
      <c r="H1165" s="4"/>
      <c r="J1165" s="3"/>
      <c r="K1165" s="3"/>
      <c r="L1165" s="3"/>
      <c r="M1165" s="3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</row>
    <row r="1166" spans="8:135">
      <c r="H1166" s="4"/>
      <c r="J1166" s="3"/>
      <c r="K1166" s="3"/>
      <c r="L1166" s="3"/>
      <c r="M1166" s="3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</row>
    <row r="1167" spans="8:135">
      <c r="H1167" s="4"/>
      <c r="J1167" s="3"/>
      <c r="K1167" s="3"/>
      <c r="L1167" s="3"/>
      <c r="M1167" s="3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</row>
    <row r="1168" spans="8:135">
      <c r="H1168" s="4"/>
      <c r="J1168" s="3"/>
      <c r="K1168" s="3"/>
      <c r="L1168" s="3"/>
      <c r="M1168" s="3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</row>
    <row r="1169" spans="8:135">
      <c r="H1169" s="4"/>
      <c r="J1169" s="3"/>
      <c r="K1169" s="3"/>
      <c r="L1169" s="3"/>
      <c r="M1169" s="3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</row>
    <row r="1170" spans="8:135">
      <c r="H1170" s="4"/>
      <c r="J1170" s="3"/>
      <c r="K1170" s="3"/>
      <c r="L1170" s="3"/>
      <c r="M1170" s="3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</row>
    <row r="1171" spans="8:135">
      <c r="H1171" s="4"/>
      <c r="L1171" s="3"/>
      <c r="M1171" s="3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</row>
    <row r="1172" spans="8:135">
      <c r="H1172" s="4"/>
      <c r="L1172" s="3"/>
      <c r="M1172" s="3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</row>
    <row r="1173" spans="8:135">
      <c r="H1173" s="4"/>
      <c r="L1173" s="3"/>
      <c r="M1173" s="3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</row>
    <row r="1174" spans="8:135">
      <c r="H1174" s="4"/>
      <c r="L1174" s="3"/>
      <c r="M1174" s="3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</row>
    <row r="1175" spans="8:135">
      <c r="H1175" s="4"/>
      <c r="L1175" s="3"/>
      <c r="M1175" s="3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</row>
    <row r="1176" spans="8:135">
      <c r="H1176" s="4"/>
      <c r="L1176" s="3"/>
      <c r="M1176" s="3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</row>
    <row r="1177" spans="8:135">
      <c r="H1177" s="4"/>
      <c r="L1177" s="3"/>
      <c r="M1177" s="3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</row>
    <row r="1178" spans="8:135">
      <c r="H1178" s="4"/>
      <c r="L1178" s="3"/>
      <c r="M1178" s="3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</row>
    <row r="1179" spans="8:135">
      <c r="H1179" s="4"/>
      <c r="L1179" s="3"/>
      <c r="M1179" s="3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</row>
    <row r="1180" spans="8:135">
      <c r="H1180" s="4"/>
      <c r="L1180" s="3"/>
      <c r="M1180" s="3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</row>
    <row r="1181" spans="8:135">
      <c r="H1181" s="4"/>
      <c r="L1181" s="3"/>
      <c r="M1181" s="3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</row>
    <row r="1182" spans="8:135">
      <c r="H1182" s="4"/>
      <c r="L1182" s="3"/>
      <c r="M1182" s="3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</row>
    <row r="1183" spans="8:135">
      <c r="H1183" s="4"/>
      <c r="L1183" s="3"/>
      <c r="M1183" s="3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</row>
    <row r="1184" spans="8:135">
      <c r="H1184" s="4"/>
      <c r="L1184" s="3"/>
      <c r="M1184" s="3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</row>
    <row r="1185" spans="8:135">
      <c r="H1185" s="4"/>
      <c r="L1185" s="3"/>
      <c r="M1185" s="3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</row>
  </sheetData>
  <mergeCells count="13">
    <mergeCell ref="E9:F9"/>
    <mergeCell ref="A41:C41"/>
    <mergeCell ref="A42:B42"/>
    <mergeCell ref="I2:K2"/>
    <mergeCell ref="A3:G3"/>
    <mergeCell ref="A4:G4"/>
    <mergeCell ref="A5:G5"/>
    <mergeCell ref="A6:G6"/>
    <mergeCell ref="A8:A10"/>
    <mergeCell ref="B8:D8"/>
    <mergeCell ref="E8:G8"/>
    <mergeCell ref="B9:B10"/>
    <mergeCell ref="C9:D9"/>
  </mergeCells>
  <pageMargins left="0.74803149606299213" right="0.74803149606299213" top="0.98425196850393704" bottom="0.98425196850393704" header="0" footer="0"/>
  <pageSetup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L24"/>
  <sheetViews>
    <sheetView showGridLines="0" zoomScale="120" zoomScaleNormal="120" workbookViewId="0">
      <selection activeCell="H10" sqref="H10"/>
    </sheetView>
  </sheetViews>
  <sheetFormatPr baseColWidth="10" defaultRowHeight="15"/>
  <cols>
    <col min="1" max="1" width="34.42578125" customWidth="1"/>
    <col min="2" max="2" width="13.7109375" bestFit="1" customWidth="1"/>
    <col min="3" max="3" width="11.7109375" bestFit="1" customWidth="1"/>
    <col min="4" max="4" width="11.85546875" customWidth="1"/>
    <col min="8" max="8" width="17.85546875" bestFit="1" customWidth="1"/>
    <col min="11" max="11" width="17.85546875" style="25" bestFit="1" customWidth="1"/>
    <col min="12" max="12" width="17.140625" bestFit="1" customWidth="1"/>
  </cols>
  <sheetData>
    <row r="1" spans="1:12">
      <c r="A1" s="1643" t="s">
        <v>192</v>
      </c>
      <c r="B1" s="1643"/>
      <c r="C1" s="1643"/>
      <c r="D1" s="1643"/>
      <c r="E1" s="1643"/>
      <c r="F1" s="1643"/>
      <c r="G1" s="1643"/>
    </row>
    <row r="2" spans="1:12">
      <c r="A2" s="1576" t="s">
        <v>1</v>
      </c>
      <c r="B2" s="1576"/>
      <c r="C2" s="1576"/>
      <c r="D2" s="1576"/>
      <c r="E2" s="1576"/>
      <c r="F2" s="1576"/>
      <c r="G2" s="1576"/>
    </row>
    <row r="3" spans="1:12">
      <c r="A3" s="1644" t="s">
        <v>55</v>
      </c>
      <c r="B3" s="1644"/>
      <c r="C3" s="1644"/>
      <c r="D3" s="1644"/>
      <c r="E3" s="1644"/>
      <c r="F3" s="1644"/>
      <c r="G3" s="1644"/>
    </row>
    <row r="4" spans="1:12">
      <c r="A4" s="337"/>
      <c r="B4" s="338"/>
      <c r="C4" s="338"/>
      <c r="D4" s="338"/>
      <c r="E4" s="338"/>
      <c r="F4" s="338"/>
      <c r="G4" s="338"/>
    </row>
    <row r="5" spans="1:12">
      <c r="A5" s="1640" t="s">
        <v>3</v>
      </c>
      <c r="B5" s="1581" t="s">
        <v>4</v>
      </c>
      <c r="C5" s="1582"/>
      <c r="D5" s="1572"/>
      <c r="E5" s="1571" t="s">
        <v>5</v>
      </c>
      <c r="F5" s="1582"/>
      <c r="G5" s="1583"/>
    </row>
    <row r="6" spans="1:12" ht="15" customHeight="1">
      <c r="A6" s="1579"/>
      <c r="B6" s="1641" t="s">
        <v>6</v>
      </c>
      <c r="C6" s="1586" t="s">
        <v>7</v>
      </c>
      <c r="D6" s="1572"/>
      <c r="E6" s="1571" t="s">
        <v>8</v>
      </c>
      <c r="F6" s="1572"/>
      <c r="G6" s="12">
        <v>2021</v>
      </c>
      <c r="J6">
        <v>1.0779000000000001</v>
      </c>
      <c r="K6" s="149" t="s">
        <v>60</v>
      </c>
    </row>
    <row r="7" spans="1:12" ht="17.25" customHeight="1">
      <c r="A7" s="1580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6" t="s">
        <v>13</v>
      </c>
    </row>
    <row r="8" spans="1:12">
      <c r="A8" s="339" t="s">
        <v>192</v>
      </c>
      <c r="B8" s="340">
        <f>SUM(B9,B10,B11,B14,B15,B16,B17,B18)</f>
        <v>45822352982.75</v>
      </c>
      <c r="C8" s="340">
        <f>SUM(C9,C10,C11,C14,C15,C16,C17,C18)</f>
        <v>47782116834</v>
      </c>
      <c r="D8" s="340">
        <f>SUM(D9,D10,D11,D14,D15,D16,D17,D18)</f>
        <v>48879624883.290001</v>
      </c>
      <c r="E8" s="340">
        <f>SUM(E9,E10,E11,E14,E15,E16,E17,E18)</f>
        <v>1097508049.2899995</v>
      </c>
      <c r="F8" s="341">
        <f t="shared" ref="F8:F18" si="0">(D8*100/C8)-100</f>
        <v>2.2969012718772035</v>
      </c>
      <c r="G8" s="342">
        <f t="shared" ref="G8:G18" si="1">(D8/1.0779)/B8*100-100</f>
        <v>-1.0371928366877796</v>
      </c>
      <c r="H8" s="25"/>
      <c r="I8" s="102"/>
      <c r="L8" s="96"/>
    </row>
    <row r="9" spans="1:12" ht="32.25" customHeight="1">
      <c r="A9" s="55" t="s">
        <v>162</v>
      </c>
      <c r="B9" s="343">
        <v>25973584259.700001</v>
      </c>
      <c r="C9" s="344">
        <v>26039105757</v>
      </c>
      <c r="D9" s="343">
        <v>27408487509.799999</v>
      </c>
      <c r="E9" s="345">
        <f>D9-C9</f>
        <v>1369381752.7999992</v>
      </c>
      <c r="F9" s="346">
        <f t="shared" si="0"/>
        <v>5.2589430895946663</v>
      </c>
      <c r="G9" s="347">
        <f t="shared" si="1"/>
        <v>-2.1017984395071636</v>
      </c>
      <c r="H9" s="25"/>
      <c r="I9" s="1"/>
      <c r="L9" s="96"/>
    </row>
    <row r="10" spans="1:12" ht="32.25" customHeight="1">
      <c r="A10" s="348" t="s">
        <v>163</v>
      </c>
      <c r="B10" s="343">
        <v>5055665992.1499996</v>
      </c>
      <c r="C10" s="344">
        <v>5389677224</v>
      </c>
      <c r="D10" s="343">
        <f>5480936082+5337648.14</f>
        <v>5486273730.1400003</v>
      </c>
      <c r="E10" s="345">
        <f>D10-C10</f>
        <v>96596506.140000343</v>
      </c>
      <c r="F10" s="346">
        <f t="shared" si="0"/>
        <v>1.7922502985867226</v>
      </c>
      <c r="G10" s="347">
        <f t="shared" si="1"/>
        <v>0.67476541315252803</v>
      </c>
      <c r="H10" s="25"/>
      <c r="L10" s="96"/>
    </row>
    <row r="11" spans="1:12" ht="32.25" customHeight="1">
      <c r="A11" s="348" t="s">
        <v>164</v>
      </c>
      <c r="B11" s="349">
        <f t="shared" ref="B11:D11" si="2">+B12+B13</f>
        <v>8115447865</v>
      </c>
      <c r="C11" s="349">
        <f t="shared" si="2"/>
        <v>8968336439</v>
      </c>
      <c r="D11" s="349">
        <f t="shared" si="2"/>
        <v>8466835586</v>
      </c>
      <c r="E11" s="350">
        <f>SUM(E12:E13)</f>
        <v>-501500853</v>
      </c>
      <c r="F11" s="346">
        <f t="shared" si="0"/>
        <v>-5.591904991645464</v>
      </c>
      <c r="G11" s="347">
        <f t="shared" si="1"/>
        <v>-3.2100729732744639</v>
      </c>
      <c r="H11" s="25"/>
      <c r="L11" s="96"/>
    </row>
    <row r="12" spans="1:12" ht="19.5" customHeight="1">
      <c r="A12" s="348" t="s">
        <v>165</v>
      </c>
      <c r="B12" s="351">
        <v>7131745570</v>
      </c>
      <c r="C12" s="305">
        <v>7881243867</v>
      </c>
      <c r="D12" s="351">
        <v>7440532199</v>
      </c>
      <c r="E12" s="134">
        <f t="shared" ref="E12:E18" si="3">D12-C12</f>
        <v>-440711668</v>
      </c>
      <c r="F12" s="346">
        <f t="shared" si="0"/>
        <v>-5.5919049763873971</v>
      </c>
      <c r="G12" s="347">
        <f t="shared" si="1"/>
        <v>-3.2101788200776014</v>
      </c>
      <c r="H12" s="25"/>
      <c r="L12" s="96"/>
    </row>
    <row r="13" spans="1:12" ht="19.5" customHeight="1">
      <c r="A13" s="348" t="s">
        <v>166</v>
      </c>
      <c r="B13" s="351">
        <v>983702295</v>
      </c>
      <c r="C13" s="305">
        <v>1087092572</v>
      </c>
      <c r="D13" s="351">
        <v>1026303387</v>
      </c>
      <c r="E13" s="134">
        <f t="shared" si="3"/>
        <v>-60789185</v>
      </c>
      <c r="F13" s="346">
        <f t="shared" si="0"/>
        <v>-5.5919051022639081</v>
      </c>
      <c r="G13" s="347">
        <f t="shared" si="1"/>
        <v>-3.2093055942886792</v>
      </c>
      <c r="H13" s="25"/>
      <c r="L13" s="96"/>
    </row>
    <row r="14" spans="1:12" ht="32.25" customHeight="1">
      <c r="A14" s="348" t="s">
        <v>167</v>
      </c>
      <c r="B14" s="352">
        <v>2742756136</v>
      </c>
      <c r="C14" s="344">
        <v>3098160973</v>
      </c>
      <c r="D14" s="352">
        <v>3106911401</v>
      </c>
      <c r="E14" s="343">
        <f t="shared" si="3"/>
        <v>8750428</v>
      </c>
      <c r="F14" s="346">
        <f t="shared" si="0"/>
        <v>0.28243942378264819</v>
      </c>
      <c r="G14" s="347">
        <f t="shared" si="1"/>
        <v>5.0904378577680376</v>
      </c>
      <c r="H14" s="25"/>
      <c r="L14" s="96"/>
    </row>
    <row r="15" spans="1:12" ht="32.25" customHeight="1">
      <c r="A15" s="348" t="s">
        <v>168</v>
      </c>
      <c r="B15" s="344">
        <v>1529385092</v>
      </c>
      <c r="C15" s="344">
        <v>1541918049</v>
      </c>
      <c r="D15" s="353">
        <v>1748124089.02</v>
      </c>
      <c r="E15" s="343">
        <f t="shared" si="3"/>
        <v>206206040.01999998</v>
      </c>
      <c r="F15" s="346">
        <f>(D15*100/C15)-100</f>
        <v>13.37334627827552</v>
      </c>
      <c r="G15" s="347">
        <f t="shared" si="1"/>
        <v>6.0417614079969013</v>
      </c>
      <c r="H15" s="25"/>
      <c r="L15" s="96"/>
    </row>
    <row r="16" spans="1:12" ht="32.25" customHeight="1">
      <c r="A16" s="348" t="s">
        <v>169</v>
      </c>
      <c r="B16" s="344">
        <v>167122617.90000001</v>
      </c>
      <c r="C16" s="344">
        <v>174099342</v>
      </c>
      <c r="D16" s="344">
        <v>179573544.33000001</v>
      </c>
      <c r="E16" s="343">
        <f t="shared" si="3"/>
        <v>5474202.3300000131</v>
      </c>
      <c r="F16" s="346">
        <f t="shared" si="0"/>
        <v>3.1442981157275085</v>
      </c>
      <c r="G16" s="347">
        <f t="shared" si="1"/>
        <v>-0.31526638754090186</v>
      </c>
      <c r="H16" s="25"/>
      <c r="L16" s="96"/>
    </row>
    <row r="17" spans="1:12" ht="32.25" customHeight="1">
      <c r="A17" s="348" t="s">
        <v>170</v>
      </c>
      <c r="B17" s="344">
        <v>211953379</v>
      </c>
      <c r="C17" s="344">
        <v>222678586</v>
      </c>
      <c r="D17" s="344">
        <v>220007608</v>
      </c>
      <c r="E17" s="343">
        <f t="shared" si="3"/>
        <v>-2670978</v>
      </c>
      <c r="F17" s="346">
        <f t="shared" si="0"/>
        <v>-1.1994768100422561</v>
      </c>
      <c r="G17" s="347">
        <f t="shared" si="1"/>
        <v>-3.7016418200783789</v>
      </c>
      <c r="H17" s="25"/>
      <c r="L17" s="96"/>
    </row>
    <row r="18" spans="1:12" ht="32.25" customHeight="1">
      <c r="A18" s="354" t="s">
        <v>171</v>
      </c>
      <c r="B18" s="355">
        <v>2026437641</v>
      </c>
      <c r="C18" s="355">
        <v>2348140464</v>
      </c>
      <c r="D18" s="355">
        <v>2263411415</v>
      </c>
      <c r="E18" s="356">
        <f t="shared" si="3"/>
        <v>-84729049</v>
      </c>
      <c r="F18" s="357">
        <f t="shared" si="0"/>
        <v>-3.6083467023802314</v>
      </c>
      <c r="G18" s="358">
        <f t="shared" si="1"/>
        <v>3.621956031639769</v>
      </c>
      <c r="H18" s="25"/>
      <c r="L18" s="96"/>
    </row>
    <row r="19" spans="1:12">
      <c r="A19" s="359"/>
      <c r="B19" s="359"/>
      <c r="C19" s="359"/>
      <c r="D19" s="359"/>
      <c r="E19" s="359"/>
      <c r="F19" s="360"/>
      <c r="G19" s="360"/>
      <c r="L19" s="96"/>
    </row>
    <row r="20" spans="1:12">
      <c r="A20" s="1642" t="s">
        <v>79</v>
      </c>
      <c r="B20" s="1642"/>
      <c r="C20" s="361"/>
      <c r="D20" s="362"/>
      <c r="E20" s="362"/>
      <c r="F20" s="362"/>
      <c r="G20" s="337"/>
    </row>
    <row r="21" spans="1:12">
      <c r="A21" s="361"/>
      <c r="B21" s="337"/>
      <c r="C21" s="337"/>
      <c r="D21" s="337"/>
      <c r="E21" s="337"/>
      <c r="F21" s="337"/>
      <c r="G21" s="337"/>
    </row>
    <row r="23" spans="1:12">
      <c r="B23" s="336"/>
    </row>
    <row r="24" spans="1:12">
      <c r="B24" s="336"/>
    </row>
  </sheetData>
  <mergeCells count="10">
    <mergeCell ref="A20:B20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0"/>
  <sheetViews>
    <sheetView showGridLines="0" zoomScale="90" zoomScaleNormal="90" workbookViewId="0">
      <selection activeCell="A15" sqref="A15"/>
    </sheetView>
  </sheetViews>
  <sheetFormatPr baseColWidth="10" defaultColWidth="11.42578125" defaultRowHeight="12.75"/>
  <cols>
    <col min="1" max="1" width="70.42578125" style="382" customWidth="1"/>
    <col min="2" max="2" width="19.28515625" style="363" bestFit="1" customWidth="1"/>
    <col min="3" max="3" width="9.28515625" style="363" customWidth="1"/>
    <col min="4" max="4" width="2.7109375" style="363" customWidth="1"/>
    <col min="5" max="156" width="11.42578125" style="383"/>
    <col min="157" max="16384" width="11.42578125" style="363"/>
  </cols>
  <sheetData>
    <row r="1" spans="1:3">
      <c r="A1" s="1645" t="s">
        <v>193</v>
      </c>
      <c r="B1" s="1645"/>
      <c r="C1" s="1645"/>
    </row>
    <row r="2" spans="1:3">
      <c r="A2" s="1645" t="s">
        <v>194</v>
      </c>
      <c r="B2" s="1645"/>
      <c r="C2" s="1645"/>
    </row>
    <row r="3" spans="1:3">
      <c r="A3" s="1646" t="s">
        <v>2</v>
      </c>
      <c r="B3" s="1646"/>
      <c r="C3" s="1646"/>
    </row>
    <row r="4" spans="1:3">
      <c r="A4" s="364"/>
      <c r="B4" s="365"/>
      <c r="C4" s="365"/>
    </row>
    <row r="5" spans="1:3" ht="15" customHeight="1">
      <c r="A5" s="366" t="s">
        <v>3</v>
      </c>
      <c r="B5" s="367" t="s">
        <v>11</v>
      </c>
      <c r="C5" s="368" t="s">
        <v>12</v>
      </c>
    </row>
    <row r="6" spans="1:3" ht="14.25" customHeight="1">
      <c r="A6" s="369" t="s">
        <v>14</v>
      </c>
      <c r="B6" s="370">
        <f>SUM(B7:B60)</f>
        <v>4296259362.0700006</v>
      </c>
      <c r="C6" s="371">
        <f>SUM(C7:C60)</f>
        <v>99.999999999999972</v>
      </c>
    </row>
    <row r="7" spans="1:3" ht="18" customHeight="1">
      <c r="A7" s="372" t="s">
        <v>195</v>
      </c>
      <c r="B7" s="373">
        <v>2197999.92</v>
      </c>
      <c r="C7" s="374">
        <f t="shared" ref="C7:C59" si="0">B7*100/$B$6</f>
        <v>5.1160782782466177E-2</v>
      </c>
    </row>
    <row r="8" spans="1:3" ht="18" customHeight="1">
      <c r="A8" s="372" t="s">
        <v>196</v>
      </c>
      <c r="B8" s="373">
        <v>1338894.32</v>
      </c>
      <c r="C8" s="374">
        <f t="shared" si="0"/>
        <v>3.1164187428267858E-2</v>
      </c>
    </row>
    <row r="9" spans="1:3" ht="30.75" customHeight="1">
      <c r="A9" s="372" t="s">
        <v>197</v>
      </c>
      <c r="B9" s="373">
        <v>18868175</v>
      </c>
      <c r="C9" s="374">
        <f t="shared" si="0"/>
        <v>0.43917681429058408</v>
      </c>
    </row>
    <row r="10" spans="1:3" ht="18" customHeight="1">
      <c r="A10" s="372" t="s">
        <v>198</v>
      </c>
      <c r="B10" s="373">
        <v>369416.02</v>
      </c>
      <c r="C10" s="374">
        <f t="shared" si="0"/>
        <v>8.5985502472553221E-3</v>
      </c>
    </row>
    <row r="11" spans="1:3" ht="18" customHeight="1">
      <c r="A11" s="372" t="s">
        <v>199</v>
      </c>
      <c r="B11" s="373">
        <v>5360255.9000000004</v>
      </c>
      <c r="C11" s="374">
        <f t="shared" si="0"/>
        <v>0.12476564956305038</v>
      </c>
    </row>
    <row r="12" spans="1:3" ht="18" customHeight="1">
      <c r="A12" s="372" t="s">
        <v>200</v>
      </c>
      <c r="B12" s="373">
        <v>30787458</v>
      </c>
      <c r="C12" s="374">
        <f t="shared" si="0"/>
        <v>0.71661078639270404</v>
      </c>
    </row>
    <row r="13" spans="1:3" ht="18" customHeight="1">
      <c r="A13" s="372" t="s">
        <v>201</v>
      </c>
      <c r="B13" s="373">
        <v>5129697.7699999996</v>
      </c>
      <c r="C13" s="374">
        <f t="shared" si="0"/>
        <v>0.11939916419590729</v>
      </c>
    </row>
    <row r="14" spans="1:3" ht="18" customHeight="1">
      <c r="A14" s="372" t="s">
        <v>202</v>
      </c>
      <c r="B14" s="373">
        <v>12536586.630000001</v>
      </c>
      <c r="C14" s="374">
        <f t="shared" si="0"/>
        <v>0.29180236977033175</v>
      </c>
    </row>
    <row r="15" spans="1:3" ht="15.75" customHeight="1">
      <c r="A15" s="372" t="s">
        <v>203</v>
      </c>
      <c r="B15" s="373">
        <v>29876532</v>
      </c>
      <c r="C15" s="374">
        <f t="shared" si="0"/>
        <v>0.6954080161865519</v>
      </c>
    </row>
    <row r="16" spans="1:3" ht="27.75" customHeight="1">
      <c r="A16" s="372" t="s">
        <v>204</v>
      </c>
      <c r="B16" s="373">
        <v>6186937.8799999999</v>
      </c>
      <c r="C16" s="374">
        <f t="shared" si="0"/>
        <v>0.14400755072242757</v>
      </c>
    </row>
    <row r="17" spans="1:3" ht="15.75" customHeight="1">
      <c r="A17" s="372" t="s">
        <v>205</v>
      </c>
      <c r="B17" s="373">
        <v>83000000</v>
      </c>
      <c r="C17" s="374">
        <f t="shared" si="0"/>
        <v>1.9319131599170816</v>
      </c>
    </row>
    <row r="18" spans="1:3" ht="16.5" customHeight="1">
      <c r="A18" s="375" t="s">
        <v>206</v>
      </c>
      <c r="B18" s="373">
        <v>7059169</v>
      </c>
      <c r="C18" s="374">
        <f t="shared" si="0"/>
        <v>0.16430965649612897</v>
      </c>
    </row>
    <row r="19" spans="1:3" ht="14.25" customHeight="1">
      <c r="A19" s="375" t="s">
        <v>207</v>
      </c>
      <c r="B19" s="373">
        <v>500000</v>
      </c>
      <c r="C19" s="374">
        <f t="shared" si="0"/>
        <v>1.1638031083837841E-2</v>
      </c>
    </row>
    <row r="20" spans="1:3" ht="17.25" customHeight="1">
      <c r="A20" s="372" t="s">
        <v>208</v>
      </c>
      <c r="B20" s="373">
        <v>700000</v>
      </c>
      <c r="C20" s="374">
        <f t="shared" si="0"/>
        <v>1.6293243517372977E-2</v>
      </c>
    </row>
    <row r="21" spans="1:3" ht="14.25" customHeight="1">
      <c r="A21" s="372" t="s">
        <v>209</v>
      </c>
      <c r="B21" s="373">
        <v>90000000</v>
      </c>
      <c r="C21" s="374">
        <f t="shared" si="0"/>
        <v>2.0948455950908111</v>
      </c>
    </row>
    <row r="22" spans="1:3" ht="15.75" customHeight="1">
      <c r="A22" s="372" t="s">
        <v>210</v>
      </c>
      <c r="B22" s="373">
        <v>133000000</v>
      </c>
      <c r="C22" s="374">
        <f t="shared" si="0"/>
        <v>3.0957162683008654</v>
      </c>
    </row>
    <row r="23" spans="1:3" ht="26.25" customHeight="1">
      <c r="A23" s="372" t="s">
        <v>211</v>
      </c>
      <c r="B23" s="373">
        <v>26353259.600000001</v>
      </c>
      <c r="C23" s="374">
        <f t="shared" si="0"/>
        <v>0.613400108770496</v>
      </c>
    </row>
    <row r="24" spans="1:3" ht="17.25" customHeight="1">
      <c r="A24" s="372" t="s">
        <v>212</v>
      </c>
      <c r="B24" s="373">
        <v>2500000</v>
      </c>
      <c r="C24" s="374">
        <f t="shared" si="0"/>
        <v>5.8190155419189205E-2</v>
      </c>
    </row>
    <row r="25" spans="1:3" ht="14.25" customHeight="1">
      <c r="A25" s="372" t="s">
        <v>213</v>
      </c>
      <c r="B25" s="373">
        <v>28951250</v>
      </c>
      <c r="C25" s="374">
        <f t="shared" si="0"/>
        <v>0.67387109483192054</v>
      </c>
    </row>
    <row r="26" spans="1:3" ht="17.25" customHeight="1">
      <c r="A26" s="372" t="s">
        <v>214</v>
      </c>
      <c r="B26" s="373">
        <v>1683000</v>
      </c>
      <c r="C26" s="374">
        <f t="shared" si="0"/>
        <v>3.9173612628198171E-2</v>
      </c>
    </row>
    <row r="27" spans="1:3" ht="17.25" customHeight="1">
      <c r="A27" s="372" t="s">
        <v>215</v>
      </c>
      <c r="B27" s="373">
        <v>500000</v>
      </c>
      <c r="C27" s="374">
        <f t="shared" si="0"/>
        <v>1.1638031083837841E-2</v>
      </c>
    </row>
    <row r="28" spans="1:3" ht="18" customHeight="1">
      <c r="A28" s="372" t="s">
        <v>216</v>
      </c>
      <c r="B28" s="373">
        <v>22158568.239999998</v>
      </c>
      <c r="C28" s="374">
        <f t="shared" si="0"/>
        <v>0.51576421190092392</v>
      </c>
    </row>
    <row r="29" spans="1:3" ht="22.5">
      <c r="A29" s="372" t="s">
        <v>217</v>
      </c>
      <c r="B29" s="373">
        <v>679629034.21000004</v>
      </c>
      <c r="C29" s="374">
        <f t="shared" si="0"/>
        <v>15.819087651229342</v>
      </c>
    </row>
    <row r="30" spans="1:3" ht="27.75" customHeight="1">
      <c r="A30" s="372" t="s">
        <v>218</v>
      </c>
      <c r="B30" s="373">
        <v>51033000</v>
      </c>
      <c r="C30" s="374">
        <f t="shared" si="0"/>
        <v>1.1878472806029932</v>
      </c>
    </row>
    <row r="31" spans="1:3" ht="23.25" customHeight="1">
      <c r="A31" s="372" t="s">
        <v>219</v>
      </c>
      <c r="B31" s="373">
        <v>2493501421.2199998</v>
      </c>
      <c r="C31" s="374">
        <f t="shared" si="0"/>
        <v>58.038894095504382</v>
      </c>
    </row>
    <row r="32" spans="1:3" ht="17.25" customHeight="1">
      <c r="A32" s="372" t="s">
        <v>220</v>
      </c>
      <c r="B32" s="373">
        <v>2688270</v>
      </c>
      <c r="C32" s="374">
        <f t="shared" si="0"/>
        <v>6.257233964349751E-2</v>
      </c>
    </row>
    <row r="33" spans="1:3" ht="22.5">
      <c r="A33" s="376" t="s">
        <v>221</v>
      </c>
      <c r="B33" s="377">
        <v>33366119.559999999</v>
      </c>
      <c r="C33" s="378">
        <f t="shared" si="0"/>
        <v>0.77663187317265958</v>
      </c>
    </row>
    <row r="34" spans="1:3" ht="15.75" customHeight="1">
      <c r="A34" s="372" t="s">
        <v>222</v>
      </c>
      <c r="B34" s="373">
        <v>59798565.090000004</v>
      </c>
      <c r="C34" s="374">
        <f t="shared" si="0"/>
        <v>1.3918751185726408</v>
      </c>
    </row>
    <row r="35" spans="1:3" ht="36" customHeight="1">
      <c r="A35" s="372" t="s">
        <v>223</v>
      </c>
      <c r="B35" s="373">
        <v>991651.1</v>
      </c>
      <c r="C35" s="374">
        <f t="shared" si="0"/>
        <v>2.3081732652243975E-2</v>
      </c>
    </row>
    <row r="36" spans="1:3" ht="23.25" customHeight="1">
      <c r="A36" s="372" t="s">
        <v>224</v>
      </c>
      <c r="B36" s="373">
        <v>1012422</v>
      </c>
      <c r="C36" s="374">
        <f t="shared" si="0"/>
        <v>2.3565197411922548E-2</v>
      </c>
    </row>
    <row r="37" spans="1:3" ht="17.25" customHeight="1">
      <c r="A37" s="372" t="s">
        <v>225</v>
      </c>
      <c r="B37" s="373">
        <v>54154131.450000003</v>
      </c>
      <c r="C37" s="374">
        <f t="shared" si="0"/>
        <v>1.2604949302666808</v>
      </c>
    </row>
    <row r="38" spans="1:3" ht="25.5" customHeight="1">
      <c r="A38" s="372" t="s">
        <v>226</v>
      </c>
      <c r="B38" s="373">
        <v>133019070.34</v>
      </c>
      <c r="C38" s="374">
        <f t="shared" si="0"/>
        <v>3.0961601507202645</v>
      </c>
    </row>
    <row r="39" spans="1:3" ht="27" customHeight="1">
      <c r="A39" s="372" t="s">
        <v>227</v>
      </c>
      <c r="B39" s="373">
        <v>8035290.8399999999</v>
      </c>
      <c r="C39" s="374">
        <f t="shared" si="0"/>
        <v>0.18702992912719496</v>
      </c>
    </row>
    <row r="40" spans="1:3" ht="18.75" customHeight="1">
      <c r="A40" s="372" t="s">
        <v>228</v>
      </c>
      <c r="B40" s="373">
        <v>293092</v>
      </c>
      <c r="C40" s="374">
        <f t="shared" si="0"/>
        <v>6.822027612848401E-3</v>
      </c>
    </row>
    <row r="41" spans="1:3" ht="15.75" customHeight="1">
      <c r="A41" s="372" t="s">
        <v>229</v>
      </c>
      <c r="B41" s="373">
        <v>123392232.84</v>
      </c>
      <c r="C41" s="374">
        <f t="shared" si="0"/>
        <v>2.872085282592153</v>
      </c>
    </row>
    <row r="42" spans="1:3" ht="27" customHeight="1">
      <c r="A42" s="372" t="s">
        <v>230</v>
      </c>
      <c r="B42" s="373">
        <v>590775.6</v>
      </c>
      <c r="C42" s="374">
        <f t="shared" si="0"/>
        <v>1.3750929592745901E-2</v>
      </c>
    </row>
    <row r="43" spans="1:3" ht="18.75" customHeight="1">
      <c r="A43" s="372" t="s">
        <v>231</v>
      </c>
      <c r="B43" s="373">
        <v>11183043</v>
      </c>
      <c r="C43" s="374">
        <f t="shared" si="0"/>
        <v>0.26029720409179036</v>
      </c>
    </row>
    <row r="44" spans="1:3" ht="24.75" customHeight="1">
      <c r="A44" s="372" t="s">
        <v>232</v>
      </c>
      <c r="B44" s="373">
        <v>51369681</v>
      </c>
      <c r="C44" s="374">
        <f t="shared" si="0"/>
        <v>1.1956838884896683</v>
      </c>
    </row>
    <row r="45" spans="1:3" ht="15" customHeight="1">
      <c r="A45" s="372" t="s">
        <v>233</v>
      </c>
      <c r="B45" s="373">
        <v>2685679.29</v>
      </c>
      <c r="C45" s="374">
        <f t="shared" si="0"/>
        <v>6.2512038116479082E-2</v>
      </c>
    </row>
    <row r="46" spans="1:3" ht="19.5" customHeight="1">
      <c r="A46" s="372" t="s">
        <v>234</v>
      </c>
      <c r="B46" s="373">
        <v>28204248.34</v>
      </c>
      <c r="C46" s="374">
        <f t="shared" si="0"/>
        <v>0.65648383775440367</v>
      </c>
    </row>
    <row r="47" spans="1:3" ht="24.75" customHeight="1">
      <c r="A47" s="372" t="s">
        <v>235</v>
      </c>
      <c r="B47" s="373">
        <v>1708344</v>
      </c>
      <c r="C47" s="374">
        <f t="shared" si="0"/>
        <v>3.9763521147775746E-2</v>
      </c>
    </row>
    <row r="48" spans="1:3" ht="27.75" customHeight="1">
      <c r="A48" s="372" t="s">
        <v>236</v>
      </c>
      <c r="B48" s="373">
        <v>16000</v>
      </c>
      <c r="C48" s="374">
        <f t="shared" si="0"/>
        <v>3.7241699468281092E-4</v>
      </c>
    </row>
    <row r="49" spans="1:3" ht="24.75" customHeight="1">
      <c r="A49" s="372" t="s">
        <v>237</v>
      </c>
      <c r="B49" s="373">
        <v>500000</v>
      </c>
      <c r="C49" s="374">
        <f t="shared" si="0"/>
        <v>1.1638031083837841E-2</v>
      </c>
    </row>
    <row r="50" spans="1:3" ht="21.75" customHeight="1">
      <c r="A50" s="372" t="s">
        <v>238</v>
      </c>
      <c r="B50" s="373">
        <v>100000</v>
      </c>
      <c r="C50" s="374">
        <f t="shared" si="0"/>
        <v>2.3276062167675682E-3</v>
      </c>
    </row>
    <row r="51" spans="1:3" ht="41.25" customHeight="1">
      <c r="A51" s="372" t="s">
        <v>239</v>
      </c>
      <c r="B51" s="373">
        <v>279380</v>
      </c>
      <c r="C51" s="374">
        <f t="shared" si="0"/>
        <v>6.5028662484052317E-3</v>
      </c>
    </row>
    <row r="52" spans="1:3" ht="18" customHeight="1">
      <c r="A52" s="372" t="s">
        <v>240</v>
      </c>
      <c r="B52" s="373">
        <v>1275764</v>
      </c>
      <c r="C52" s="374">
        <f t="shared" si="0"/>
        <v>2.9694762175282597E-2</v>
      </c>
    </row>
    <row r="53" spans="1:3" ht="15.75" customHeight="1">
      <c r="A53" s="372" t="s">
        <v>241</v>
      </c>
      <c r="B53" s="373">
        <v>150000</v>
      </c>
      <c r="C53" s="374">
        <f t="shared" si="0"/>
        <v>3.491409325151352E-3</v>
      </c>
    </row>
    <row r="54" spans="1:3" ht="19.5" customHeight="1">
      <c r="A54" s="372" t="s">
        <v>242</v>
      </c>
      <c r="B54" s="373">
        <v>984129.28</v>
      </c>
      <c r="C54" s="374">
        <f t="shared" si="0"/>
        <v>2.2906654302309908E-2</v>
      </c>
    </row>
    <row r="55" spans="1:3" ht="21.75" customHeight="1">
      <c r="A55" s="372" t="s">
        <v>243</v>
      </c>
      <c r="B55" s="373">
        <v>4932317.63</v>
      </c>
      <c r="C55" s="374">
        <f t="shared" si="0"/>
        <v>0.11480493178660278</v>
      </c>
    </row>
    <row r="56" spans="1:3" ht="16.5" customHeight="1">
      <c r="A56" s="372" t="s">
        <v>244</v>
      </c>
      <c r="B56" s="373">
        <v>1786629</v>
      </c>
      <c r="C56" s="374">
        <f t="shared" si="0"/>
        <v>4.1585687674572235E-2</v>
      </c>
    </row>
    <row r="57" spans="1:3" ht="18" customHeight="1">
      <c r="A57" s="372" t="s">
        <v>245</v>
      </c>
      <c r="B57" s="373">
        <v>850000</v>
      </c>
      <c r="C57" s="374">
        <f t="shared" si="0"/>
        <v>1.9784652842524328E-2</v>
      </c>
    </row>
    <row r="58" spans="1:3" ht="17.25" customHeight="1">
      <c r="A58" s="372" t="s">
        <v>246</v>
      </c>
      <c r="B58" s="373">
        <v>3490000</v>
      </c>
      <c r="C58" s="374">
        <f t="shared" si="0"/>
        <v>8.1233456965188133E-2</v>
      </c>
    </row>
    <row r="59" spans="1:3" ht="24.75" customHeight="1">
      <c r="A59" s="372" t="s">
        <v>247</v>
      </c>
      <c r="B59" s="373">
        <v>36181870</v>
      </c>
      <c r="C59" s="374">
        <f t="shared" si="0"/>
        <v>0.84217145546275973</v>
      </c>
    </row>
    <row r="60" spans="1:3" ht="5.25" customHeight="1">
      <c r="A60" s="379"/>
      <c r="B60" s="380"/>
      <c r="C60" s="381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42"/>
  <sheetViews>
    <sheetView showGridLines="0" zoomScaleNormal="100" workbookViewId="0">
      <selection activeCell="C36" sqref="C36"/>
    </sheetView>
  </sheetViews>
  <sheetFormatPr baseColWidth="10" defaultColWidth="11.42578125" defaultRowHeight="12.75"/>
  <cols>
    <col min="1" max="1" width="63.5703125" style="382" customWidth="1"/>
    <col min="2" max="2" width="16.85546875" style="363" customWidth="1"/>
    <col min="3" max="3" width="9.28515625" style="363" customWidth="1"/>
    <col min="4" max="4" width="2.7109375" style="363" customWidth="1"/>
    <col min="5" max="5" width="11.42578125" style="383"/>
    <col min="6" max="6" width="7.28515625" style="383" customWidth="1"/>
    <col min="7" max="160" width="11.42578125" style="383"/>
    <col min="161" max="16384" width="11.42578125" style="363"/>
  </cols>
  <sheetData>
    <row r="1" spans="1:160" ht="13.5" customHeight="1">
      <c r="A1" s="1647" t="s">
        <v>248</v>
      </c>
      <c r="B1" s="1647"/>
      <c r="C1" s="1647"/>
    </row>
    <row r="2" spans="1:160" ht="13.5" customHeight="1">
      <c r="A2" s="1647" t="s">
        <v>249</v>
      </c>
      <c r="B2" s="1647"/>
      <c r="C2" s="1647"/>
    </row>
    <row r="3" spans="1:160">
      <c r="A3" s="1648" t="s">
        <v>2</v>
      </c>
      <c r="B3" s="1648"/>
      <c r="C3" s="1648"/>
    </row>
    <row r="4" spans="1:160" ht="5.25" customHeight="1">
      <c r="A4" s="384"/>
      <c r="B4" s="385"/>
      <c r="C4" s="385"/>
    </row>
    <row r="5" spans="1:160" s="389" customFormat="1" ht="17.25" customHeight="1">
      <c r="A5" s="386" t="s">
        <v>3</v>
      </c>
      <c r="B5" s="387" t="s">
        <v>11</v>
      </c>
      <c r="C5" s="388" t="s">
        <v>12</v>
      </c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0"/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0"/>
      <c r="EA5" s="390"/>
      <c r="EB5" s="390"/>
      <c r="EC5" s="390"/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0"/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0"/>
      <c r="FD5" s="390"/>
    </row>
    <row r="6" spans="1:160">
      <c r="A6" s="391" t="s">
        <v>14</v>
      </c>
      <c r="B6" s="392">
        <f>SUM(B7:B24)</f>
        <v>2694242709.4000001</v>
      </c>
      <c r="C6" s="393">
        <f>SUM(C7:C25)</f>
        <v>99.999999999999986</v>
      </c>
    </row>
    <row r="7" spans="1:160" s="396" customFormat="1" ht="13.5" customHeight="1">
      <c r="A7" s="375" t="s">
        <v>250</v>
      </c>
      <c r="B7" s="394">
        <v>16297141</v>
      </c>
      <c r="C7" s="395">
        <f t="shared" ref="C7:C24" si="0">B7*100/$B$6</f>
        <v>0.60488763477546259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397"/>
      <c r="AK7" s="397"/>
      <c r="AL7" s="397"/>
      <c r="AM7" s="397"/>
      <c r="AN7" s="397"/>
      <c r="AO7" s="397"/>
      <c r="AP7" s="397"/>
      <c r="AQ7" s="397"/>
      <c r="AR7" s="397"/>
      <c r="AS7" s="397"/>
      <c r="AT7" s="397"/>
      <c r="AU7" s="397"/>
      <c r="AV7" s="397"/>
      <c r="AW7" s="397"/>
      <c r="AX7" s="397"/>
      <c r="AY7" s="397"/>
      <c r="AZ7" s="397"/>
      <c r="BA7" s="397"/>
      <c r="BB7" s="397"/>
      <c r="BC7" s="397"/>
      <c r="BD7" s="397"/>
      <c r="BE7" s="397"/>
      <c r="BF7" s="397"/>
      <c r="BG7" s="397"/>
      <c r="BH7" s="397"/>
      <c r="BI7" s="397"/>
      <c r="BJ7" s="397"/>
      <c r="BK7" s="397"/>
      <c r="BL7" s="397"/>
      <c r="BM7" s="397"/>
      <c r="BN7" s="397"/>
      <c r="BO7" s="397"/>
      <c r="BP7" s="397"/>
      <c r="BQ7" s="397"/>
      <c r="BR7" s="397"/>
      <c r="BS7" s="397"/>
      <c r="BT7" s="397"/>
      <c r="BU7" s="397"/>
      <c r="BV7" s="397"/>
      <c r="BW7" s="397"/>
      <c r="BX7" s="397"/>
      <c r="BY7" s="397"/>
      <c r="BZ7" s="397"/>
      <c r="CA7" s="397"/>
      <c r="CB7" s="397"/>
      <c r="CC7" s="397"/>
      <c r="CD7" s="397"/>
      <c r="CE7" s="397"/>
      <c r="CF7" s="397"/>
      <c r="CG7" s="397"/>
      <c r="CH7" s="397"/>
      <c r="CI7" s="397"/>
      <c r="CJ7" s="397"/>
      <c r="CK7" s="397"/>
      <c r="CL7" s="397"/>
      <c r="CM7" s="397"/>
      <c r="CN7" s="397"/>
      <c r="CO7" s="397"/>
      <c r="CP7" s="397"/>
      <c r="CQ7" s="397"/>
      <c r="CR7" s="397"/>
      <c r="CS7" s="397"/>
      <c r="CT7" s="397"/>
      <c r="CU7" s="397"/>
      <c r="CV7" s="397"/>
      <c r="CW7" s="397"/>
      <c r="CX7" s="397"/>
      <c r="CY7" s="397"/>
      <c r="CZ7" s="397"/>
      <c r="DA7" s="397"/>
      <c r="DB7" s="397"/>
      <c r="DC7" s="397"/>
      <c r="DD7" s="397"/>
      <c r="DE7" s="397"/>
      <c r="DF7" s="397"/>
      <c r="DG7" s="397"/>
      <c r="DH7" s="397"/>
      <c r="DI7" s="397"/>
      <c r="DJ7" s="397"/>
      <c r="DK7" s="397"/>
      <c r="DL7" s="397"/>
      <c r="DM7" s="397"/>
      <c r="DN7" s="397"/>
      <c r="DO7" s="397"/>
      <c r="DP7" s="397"/>
      <c r="DQ7" s="397"/>
      <c r="DR7" s="397"/>
      <c r="DS7" s="397"/>
      <c r="DT7" s="397"/>
      <c r="DU7" s="397"/>
      <c r="DV7" s="397"/>
      <c r="DW7" s="397"/>
      <c r="DX7" s="397"/>
      <c r="DY7" s="397"/>
      <c r="DZ7" s="397"/>
      <c r="EA7" s="397"/>
      <c r="EB7" s="397"/>
      <c r="EC7" s="397"/>
      <c r="ED7" s="397"/>
      <c r="EE7" s="397"/>
      <c r="EF7" s="397"/>
      <c r="EG7" s="397"/>
      <c r="EH7" s="397"/>
      <c r="EI7" s="397"/>
      <c r="EJ7" s="397"/>
      <c r="EK7" s="397"/>
      <c r="EL7" s="397"/>
      <c r="EM7" s="397"/>
      <c r="EN7" s="397"/>
      <c r="EO7" s="397"/>
      <c r="EP7" s="397"/>
      <c r="EQ7" s="397"/>
      <c r="ER7" s="397"/>
      <c r="ES7" s="397"/>
      <c r="ET7" s="397"/>
      <c r="EU7" s="397"/>
      <c r="EV7" s="397"/>
      <c r="EW7" s="397"/>
      <c r="EX7" s="397"/>
      <c r="EY7" s="397"/>
      <c r="EZ7" s="397"/>
      <c r="FA7" s="397"/>
      <c r="FB7" s="397"/>
      <c r="FC7" s="397"/>
      <c r="FD7" s="397"/>
    </row>
    <row r="8" spans="1:160" s="396" customFormat="1" ht="13.5" customHeight="1">
      <c r="A8" s="375" t="s">
        <v>251</v>
      </c>
      <c r="B8" s="394">
        <v>14739659</v>
      </c>
      <c r="C8" s="395">
        <f t="shared" si="0"/>
        <v>0.54707985099391732</v>
      </c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J8" s="397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7"/>
      <c r="BB8" s="397"/>
      <c r="BC8" s="397"/>
      <c r="BD8" s="397"/>
      <c r="BE8" s="397"/>
      <c r="BF8" s="397"/>
      <c r="BG8" s="397"/>
      <c r="BH8" s="397"/>
      <c r="BI8" s="397"/>
      <c r="BJ8" s="397"/>
      <c r="BK8" s="397"/>
      <c r="BL8" s="397"/>
      <c r="BM8" s="397"/>
      <c r="BN8" s="397"/>
      <c r="BO8" s="397"/>
      <c r="BP8" s="397"/>
      <c r="BQ8" s="397"/>
      <c r="BR8" s="397"/>
      <c r="BS8" s="397"/>
      <c r="BT8" s="397"/>
      <c r="BU8" s="397"/>
      <c r="BV8" s="397"/>
      <c r="BW8" s="397"/>
      <c r="BX8" s="397"/>
      <c r="BY8" s="397"/>
      <c r="BZ8" s="397"/>
      <c r="CA8" s="397"/>
      <c r="CB8" s="397"/>
      <c r="CC8" s="397"/>
      <c r="CD8" s="397"/>
      <c r="CE8" s="397"/>
      <c r="CF8" s="397"/>
      <c r="CG8" s="397"/>
      <c r="CH8" s="397"/>
      <c r="CI8" s="397"/>
      <c r="CJ8" s="397"/>
      <c r="CK8" s="397"/>
      <c r="CL8" s="397"/>
      <c r="CM8" s="397"/>
      <c r="CN8" s="397"/>
      <c r="CO8" s="397"/>
      <c r="CP8" s="397"/>
      <c r="CQ8" s="397"/>
      <c r="CR8" s="397"/>
      <c r="CS8" s="397"/>
      <c r="CT8" s="397"/>
      <c r="CU8" s="397"/>
      <c r="CV8" s="397"/>
      <c r="CW8" s="397"/>
      <c r="CX8" s="397"/>
      <c r="CY8" s="397"/>
      <c r="CZ8" s="397"/>
      <c r="DA8" s="397"/>
      <c r="DB8" s="397"/>
      <c r="DC8" s="397"/>
      <c r="DD8" s="397"/>
      <c r="DE8" s="397"/>
      <c r="DF8" s="397"/>
      <c r="DG8" s="397"/>
      <c r="DH8" s="397"/>
      <c r="DI8" s="397"/>
      <c r="DJ8" s="397"/>
      <c r="DK8" s="397"/>
      <c r="DL8" s="397"/>
      <c r="DM8" s="397"/>
      <c r="DN8" s="397"/>
      <c r="DO8" s="397"/>
      <c r="DP8" s="397"/>
      <c r="DQ8" s="397"/>
      <c r="DR8" s="397"/>
      <c r="DS8" s="397"/>
      <c r="DT8" s="397"/>
      <c r="DU8" s="397"/>
      <c r="DV8" s="397"/>
      <c r="DW8" s="397"/>
      <c r="DX8" s="397"/>
      <c r="DY8" s="397"/>
      <c r="DZ8" s="397"/>
      <c r="EA8" s="397"/>
      <c r="EB8" s="397"/>
      <c r="EC8" s="397"/>
      <c r="ED8" s="397"/>
      <c r="EE8" s="397"/>
      <c r="EF8" s="397"/>
      <c r="EG8" s="397"/>
      <c r="EH8" s="397"/>
      <c r="EI8" s="397"/>
      <c r="EJ8" s="397"/>
      <c r="EK8" s="397"/>
      <c r="EL8" s="397"/>
      <c r="EM8" s="397"/>
      <c r="EN8" s="397"/>
      <c r="EO8" s="397"/>
      <c r="EP8" s="397"/>
      <c r="EQ8" s="397"/>
      <c r="ER8" s="397"/>
      <c r="ES8" s="397"/>
      <c r="ET8" s="397"/>
      <c r="EU8" s="397"/>
      <c r="EV8" s="397"/>
      <c r="EW8" s="397"/>
      <c r="EX8" s="397"/>
      <c r="EY8" s="397"/>
      <c r="EZ8" s="397"/>
      <c r="FA8" s="397"/>
      <c r="FB8" s="397"/>
      <c r="FC8" s="397"/>
      <c r="FD8" s="397"/>
    </row>
    <row r="9" spans="1:160" s="396" customFormat="1" ht="13.5" customHeight="1">
      <c r="A9" s="375" t="s">
        <v>252</v>
      </c>
      <c r="B9" s="394">
        <v>10290855</v>
      </c>
      <c r="C9" s="395">
        <f t="shared" si="0"/>
        <v>0.38195723659550118</v>
      </c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7"/>
      <c r="AC9" s="397"/>
      <c r="AD9" s="397"/>
      <c r="AE9" s="397"/>
      <c r="AF9" s="397"/>
      <c r="AG9" s="397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B9" s="397"/>
      <c r="BC9" s="397"/>
      <c r="BD9" s="397"/>
      <c r="BE9" s="397"/>
      <c r="BF9" s="397"/>
      <c r="BG9" s="397"/>
      <c r="BH9" s="397"/>
      <c r="BI9" s="397"/>
      <c r="BJ9" s="397"/>
      <c r="BK9" s="397"/>
      <c r="BL9" s="397"/>
      <c r="BM9" s="397"/>
      <c r="BN9" s="397"/>
      <c r="BO9" s="397"/>
      <c r="BP9" s="397"/>
      <c r="BQ9" s="397"/>
      <c r="BR9" s="397"/>
      <c r="BS9" s="397"/>
      <c r="BT9" s="397"/>
      <c r="BU9" s="397"/>
      <c r="BV9" s="397"/>
      <c r="BW9" s="397"/>
      <c r="BX9" s="397"/>
      <c r="BY9" s="397"/>
      <c r="BZ9" s="397"/>
      <c r="CA9" s="397"/>
      <c r="CB9" s="397"/>
      <c r="CC9" s="397"/>
      <c r="CD9" s="397"/>
      <c r="CE9" s="397"/>
      <c r="CF9" s="397"/>
      <c r="CG9" s="397"/>
      <c r="CH9" s="397"/>
      <c r="CI9" s="397"/>
      <c r="CJ9" s="397"/>
      <c r="CK9" s="397"/>
      <c r="CL9" s="397"/>
      <c r="CM9" s="397"/>
      <c r="CN9" s="397"/>
      <c r="CO9" s="397"/>
      <c r="CP9" s="397"/>
      <c r="CQ9" s="397"/>
      <c r="CR9" s="397"/>
      <c r="CS9" s="397"/>
      <c r="CT9" s="397"/>
      <c r="CU9" s="397"/>
      <c r="CV9" s="397"/>
      <c r="CW9" s="397"/>
      <c r="CX9" s="397"/>
      <c r="CY9" s="397"/>
      <c r="CZ9" s="397"/>
      <c r="DA9" s="397"/>
      <c r="DB9" s="397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7"/>
      <c r="EM9" s="397"/>
      <c r="EN9" s="397"/>
      <c r="EO9" s="397"/>
      <c r="EP9" s="397"/>
      <c r="EQ9" s="397"/>
      <c r="ER9" s="397"/>
      <c r="ES9" s="397"/>
      <c r="ET9" s="397"/>
      <c r="EU9" s="397"/>
      <c r="EV9" s="397"/>
      <c r="EW9" s="397"/>
      <c r="EX9" s="397"/>
      <c r="EY9" s="397"/>
      <c r="EZ9" s="397"/>
      <c r="FA9" s="397"/>
      <c r="FB9" s="397"/>
      <c r="FC9" s="397"/>
      <c r="FD9" s="397"/>
    </row>
    <row r="10" spans="1:160" s="396" customFormat="1" ht="13.5" customHeight="1">
      <c r="A10" s="375" t="s">
        <v>253</v>
      </c>
      <c r="B10" s="394">
        <v>10845293</v>
      </c>
      <c r="C10" s="395">
        <f t="shared" si="0"/>
        <v>0.40253585774442774</v>
      </c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397"/>
      <c r="AG10" s="397"/>
      <c r="AH10" s="397"/>
      <c r="AI10" s="397"/>
      <c r="AJ10" s="397"/>
      <c r="AK10" s="397"/>
      <c r="AL10" s="397"/>
      <c r="AM10" s="397"/>
      <c r="AN10" s="397"/>
      <c r="AO10" s="397"/>
      <c r="AP10" s="397"/>
      <c r="AQ10" s="397"/>
      <c r="AR10" s="397"/>
      <c r="AS10" s="397"/>
      <c r="AT10" s="397"/>
      <c r="AU10" s="397"/>
      <c r="AV10" s="397"/>
      <c r="AW10" s="397"/>
      <c r="AX10" s="397"/>
      <c r="AY10" s="397"/>
      <c r="AZ10" s="397"/>
      <c r="BA10" s="397"/>
      <c r="BB10" s="397"/>
      <c r="BC10" s="397"/>
      <c r="BD10" s="397"/>
      <c r="BE10" s="397"/>
      <c r="BF10" s="397"/>
      <c r="BG10" s="397"/>
      <c r="BH10" s="397"/>
      <c r="BI10" s="397"/>
      <c r="BJ10" s="397"/>
      <c r="BK10" s="397"/>
      <c r="BL10" s="397"/>
      <c r="BM10" s="397"/>
      <c r="BN10" s="397"/>
      <c r="BO10" s="397"/>
      <c r="BP10" s="397"/>
      <c r="BQ10" s="397"/>
      <c r="BR10" s="397"/>
      <c r="BS10" s="397"/>
      <c r="BT10" s="397"/>
      <c r="BU10" s="397"/>
      <c r="BV10" s="397"/>
      <c r="BW10" s="397"/>
      <c r="BX10" s="397"/>
      <c r="BY10" s="397"/>
      <c r="BZ10" s="397"/>
      <c r="CA10" s="397"/>
      <c r="CB10" s="397"/>
      <c r="CC10" s="397"/>
      <c r="CD10" s="397"/>
      <c r="CE10" s="397"/>
      <c r="CF10" s="397"/>
      <c r="CG10" s="397"/>
      <c r="CH10" s="397"/>
      <c r="CI10" s="397"/>
      <c r="CJ10" s="397"/>
      <c r="CK10" s="397"/>
      <c r="CL10" s="397"/>
      <c r="CM10" s="397"/>
      <c r="CN10" s="397"/>
      <c r="CO10" s="397"/>
      <c r="CP10" s="397"/>
      <c r="CQ10" s="397"/>
      <c r="CR10" s="397"/>
      <c r="CS10" s="397"/>
      <c r="CT10" s="397"/>
      <c r="CU10" s="397"/>
      <c r="CV10" s="397"/>
      <c r="CW10" s="397"/>
      <c r="CX10" s="397"/>
      <c r="CY10" s="397"/>
      <c r="CZ10" s="397"/>
      <c r="DA10" s="397"/>
      <c r="DB10" s="397"/>
      <c r="DC10" s="397"/>
      <c r="DD10" s="397"/>
      <c r="DE10" s="397"/>
      <c r="DF10" s="397"/>
      <c r="DG10" s="397"/>
      <c r="DH10" s="397"/>
      <c r="DI10" s="397"/>
      <c r="DJ10" s="397"/>
      <c r="DK10" s="397"/>
      <c r="DL10" s="397"/>
      <c r="DM10" s="397"/>
      <c r="DN10" s="397"/>
      <c r="DO10" s="397"/>
      <c r="DP10" s="397"/>
      <c r="DQ10" s="397"/>
      <c r="DR10" s="397"/>
      <c r="DS10" s="397"/>
      <c r="DT10" s="397"/>
      <c r="DU10" s="397"/>
      <c r="DV10" s="397"/>
      <c r="DW10" s="397"/>
      <c r="DX10" s="397"/>
      <c r="DY10" s="397"/>
      <c r="DZ10" s="397"/>
      <c r="EA10" s="397"/>
      <c r="EB10" s="397"/>
      <c r="EC10" s="397"/>
      <c r="ED10" s="397"/>
      <c r="EE10" s="397"/>
      <c r="EF10" s="397"/>
      <c r="EG10" s="397"/>
      <c r="EH10" s="397"/>
      <c r="EI10" s="397"/>
      <c r="EJ10" s="397"/>
      <c r="EK10" s="397"/>
      <c r="EL10" s="397"/>
      <c r="EM10" s="397"/>
      <c r="EN10" s="397"/>
      <c r="EO10" s="397"/>
      <c r="EP10" s="397"/>
      <c r="EQ10" s="397"/>
      <c r="ER10" s="397"/>
      <c r="ES10" s="397"/>
      <c r="ET10" s="397"/>
      <c r="EU10" s="397"/>
      <c r="EV10" s="397"/>
      <c r="EW10" s="397"/>
      <c r="EX10" s="397"/>
      <c r="EY10" s="397"/>
      <c r="EZ10" s="397"/>
      <c r="FA10" s="397"/>
      <c r="FB10" s="397"/>
      <c r="FC10" s="397"/>
      <c r="FD10" s="397"/>
    </row>
    <row r="11" spans="1:160" s="396" customFormat="1" ht="13.5" customHeight="1">
      <c r="A11" s="375" t="s">
        <v>254</v>
      </c>
      <c r="B11" s="394">
        <v>85510137</v>
      </c>
      <c r="C11" s="395">
        <f t="shared" si="0"/>
        <v>3.1738097203218509</v>
      </c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7"/>
      <c r="EM11" s="397"/>
      <c r="EN11" s="397"/>
      <c r="EO11" s="397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</row>
    <row r="12" spans="1:160" s="396" customFormat="1" ht="13.5" customHeight="1">
      <c r="A12" s="375" t="s">
        <v>255</v>
      </c>
      <c r="B12" s="394">
        <v>1072718318</v>
      </c>
      <c r="C12" s="395">
        <f t="shared" si="0"/>
        <v>39.815207229006148</v>
      </c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97"/>
      <c r="AJ12" s="397"/>
      <c r="AK12" s="397"/>
      <c r="AL12" s="397"/>
      <c r="AM12" s="397"/>
      <c r="AN12" s="397"/>
      <c r="AO12" s="397"/>
      <c r="AP12" s="397"/>
      <c r="AQ12" s="397"/>
      <c r="AR12" s="397"/>
      <c r="AS12" s="397"/>
      <c r="AT12" s="397"/>
      <c r="AU12" s="397"/>
      <c r="AV12" s="397"/>
      <c r="AW12" s="397"/>
      <c r="AX12" s="397"/>
      <c r="AY12" s="397"/>
      <c r="AZ12" s="397"/>
      <c r="BA12" s="397"/>
      <c r="BB12" s="397"/>
      <c r="BC12" s="397"/>
      <c r="BD12" s="397"/>
      <c r="BE12" s="397"/>
      <c r="BF12" s="397"/>
      <c r="BG12" s="397"/>
      <c r="BH12" s="397"/>
      <c r="BI12" s="397"/>
      <c r="BJ12" s="397"/>
      <c r="BK12" s="397"/>
      <c r="BL12" s="397"/>
      <c r="BM12" s="397"/>
      <c r="BN12" s="397"/>
      <c r="BO12" s="397"/>
      <c r="BP12" s="397"/>
      <c r="BQ12" s="397"/>
      <c r="BR12" s="397"/>
      <c r="BS12" s="397"/>
      <c r="BT12" s="397"/>
      <c r="BU12" s="397"/>
      <c r="BV12" s="397"/>
      <c r="BW12" s="397"/>
      <c r="BX12" s="397"/>
      <c r="BY12" s="397"/>
      <c r="BZ12" s="397"/>
      <c r="CA12" s="397"/>
      <c r="CB12" s="397"/>
      <c r="CC12" s="397"/>
      <c r="CD12" s="397"/>
      <c r="CE12" s="397"/>
      <c r="CF12" s="397"/>
      <c r="CG12" s="397"/>
      <c r="CH12" s="397"/>
      <c r="CI12" s="397"/>
      <c r="CJ12" s="397"/>
      <c r="CK12" s="397"/>
      <c r="CL12" s="397"/>
      <c r="CM12" s="397"/>
      <c r="CN12" s="397"/>
      <c r="CO12" s="397"/>
      <c r="CP12" s="397"/>
      <c r="CQ12" s="397"/>
      <c r="CR12" s="397"/>
      <c r="CS12" s="397"/>
      <c r="CT12" s="397"/>
      <c r="CU12" s="397"/>
      <c r="CV12" s="397"/>
      <c r="CW12" s="397"/>
      <c r="CX12" s="397"/>
      <c r="CY12" s="397"/>
      <c r="CZ12" s="397"/>
      <c r="DA12" s="397"/>
      <c r="DB12" s="397"/>
      <c r="DC12" s="397"/>
      <c r="DD12" s="397"/>
      <c r="DE12" s="397"/>
      <c r="DF12" s="397"/>
      <c r="DG12" s="397"/>
      <c r="DH12" s="397"/>
      <c r="DI12" s="397"/>
      <c r="DJ12" s="397"/>
      <c r="DK12" s="397"/>
      <c r="DL12" s="397"/>
      <c r="DM12" s="397"/>
      <c r="DN12" s="397"/>
      <c r="DO12" s="397"/>
      <c r="DP12" s="397"/>
      <c r="DQ12" s="397"/>
      <c r="DR12" s="397"/>
      <c r="DS12" s="397"/>
      <c r="DT12" s="397"/>
      <c r="DU12" s="397"/>
      <c r="DV12" s="397"/>
      <c r="DW12" s="397"/>
      <c r="DX12" s="397"/>
      <c r="DY12" s="397"/>
      <c r="DZ12" s="397"/>
      <c r="EA12" s="397"/>
      <c r="EB12" s="397"/>
      <c r="EC12" s="397"/>
      <c r="ED12" s="397"/>
      <c r="EE12" s="397"/>
      <c r="EF12" s="397"/>
      <c r="EG12" s="397"/>
      <c r="EH12" s="397"/>
      <c r="EI12" s="397"/>
      <c r="EJ12" s="397"/>
      <c r="EK12" s="397"/>
      <c r="EL12" s="397"/>
      <c r="EM12" s="397"/>
      <c r="EN12" s="397"/>
      <c r="EO12" s="397"/>
      <c r="EP12" s="397"/>
      <c r="EQ12" s="397"/>
      <c r="ER12" s="397"/>
      <c r="ES12" s="397"/>
      <c r="ET12" s="397"/>
      <c r="EU12" s="397"/>
      <c r="EV12" s="397"/>
      <c r="EW12" s="397"/>
      <c r="EX12" s="397"/>
      <c r="EY12" s="397"/>
      <c r="EZ12" s="397"/>
      <c r="FA12" s="397"/>
      <c r="FB12" s="397"/>
      <c r="FC12" s="397"/>
      <c r="FD12" s="397"/>
    </row>
    <row r="13" spans="1:160" s="396" customFormat="1" ht="13.5" customHeight="1">
      <c r="A13" s="375" t="s">
        <v>256</v>
      </c>
      <c r="B13" s="394">
        <v>90982777</v>
      </c>
      <c r="C13" s="395">
        <f t="shared" si="0"/>
        <v>3.3769332169877746</v>
      </c>
      <c r="E13" s="397"/>
      <c r="F13" s="397"/>
      <c r="G13" s="397"/>
      <c r="H13" s="397"/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397"/>
      <c r="BX13" s="397"/>
      <c r="BY13" s="397"/>
      <c r="BZ13" s="397"/>
      <c r="CA13" s="397"/>
      <c r="CB13" s="397"/>
      <c r="CC13" s="397"/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  <c r="DT13" s="397"/>
      <c r="DU13" s="397"/>
      <c r="DV13" s="397"/>
      <c r="DW13" s="397"/>
      <c r="DX13" s="397"/>
      <c r="DY13" s="397"/>
      <c r="DZ13" s="397"/>
      <c r="EA13" s="397"/>
      <c r="EB13" s="397"/>
      <c r="EC13" s="397"/>
      <c r="ED13" s="397"/>
      <c r="EE13" s="397"/>
      <c r="EF13" s="397"/>
      <c r="EG13" s="397"/>
      <c r="EH13" s="397"/>
      <c r="EI13" s="397"/>
      <c r="EJ13" s="397"/>
      <c r="EK13" s="397"/>
      <c r="EL13" s="397"/>
      <c r="EM13" s="397"/>
      <c r="EN13" s="397"/>
      <c r="EO13" s="397"/>
      <c r="EP13" s="397"/>
      <c r="EQ13" s="397"/>
      <c r="ER13" s="397"/>
      <c r="ES13" s="397"/>
      <c r="ET13" s="397"/>
      <c r="EU13" s="397"/>
      <c r="EV13" s="397"/>
      <c r="EW13" s="397"/>
      <c r="EX13" s="397"/>
      <c r="EY13" s="397"/>
      <c r="EZ13" s="397"/>
      <c r="FA13" s="397"/>
      <c r="FB13" s="397"/>
      <c r="FC13" s="397"/>
      <c r="FD13" s="397"/>
    </row>
    <row r="14" spans="1:160" s="396" customFormat="1" ht="13.5" customHeight="1">
      <c r="A14" s="375" t="s">
        <v>257</v>
      </c>
      <c r="B14" s="394">
        <v>10845293</v>
      </c>
      <c r="C14" s="395">
        <f t="shared" si="0"/>
        <v>0.40253585774442774</v>
      </c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397"/>
      <c r="AK14" s="397"/>
      <c r="AL14" s="397"/>
      <c r="AM14" s="397"/>
      <c r="AN14" s="397"/>
      <c r="AO14" s="397"/>
      <c r="AP14" s="397"/>
      <c r="AQ14" s="397"/>
      <c r="AR14" s="397"/>
      <c r="AS14" s="397"/>
      <c r="AT14" s="397"/>
      <c r="AU14" s="397"/>
      <c r="AV14" s="397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  <c r="BL14" s="397"/>
      <c r="BM14" s="397"/>
      <c r="BN14" s="397"/>
      <c r="BO14" s="397"/>
      <c r="BP14" s="397"/>
      <c r="BQ14" s="397"/>
      <c r="BR14" s="397"/>
      <c r="BS14" s="397"/>
      <c r="BT14" s="397"/>
      <c r="BU14" s="397"/>
      <c r="BV14" s="397"/>
      <c r="BW14" s="397"/>
      <c r="BX14" s="397"/>
      <c r="BY14" s="397"/>
      <c r="BZ14" s="397"/>
      <c r="CA14" s="397"/>
      <c r="CB14" s="397"/>
      <c r="CC14" s="397"/>
      <c r="CD14" s="397"/>
      <c r="CE14" s="397"/>
      <c r="CF14" s="397"/>
      <c r="CG14" s="397"/>
      <c r="CH14" s="397"/>
      <c r="CI14" s="397"/>
      <c r="CJ14" s="397"/>
      <c r="CK14" s="397"/>
      <c r="CL14" s="397"/>
      <c r="CM14" s="397"/>
      <c r="CN14" s="397"/>
      <c r="CO14" s="397"/>
      <c r="CP14" s="397"/>
      <c r="CQ14" s="397"/>
      <c r="CR14" s="397"/>
      <c r="CS14" s="397"/>
      <c r="CT14" s="397"/>
      <c r="CU14" s="397"/>
      <c r="CV14" s="397"/>
      <c r="CW14" s="397"/>
      <c r="CX14" s="397"/>
      <c r="CY14" s="397"/>
      <c r="CZ14" s="397"/>
      <c r="DA14" s="397"/>
      <c r="DB14" s="397"/>
      <c r="DC14" s="397"/>
      <c r="DD14" s="397"/>
      <c r="DE14" s="397"/>
      <c r="DF14" s="397"/>
      <c r="DG14" s="397"/>
      <c r="DH14" s="397"/>
      <c r="DI14" s="397"/>
      <c r="DJ14" s="397"/>
      <c r="DK14" s="397"/>
      <c r="DL14" s="397"/>
      <c r="DM14" s="397"/>
      <c r="DN14" s="397"/>
      <c r="DO14" s="397"/>
      <c r="DP14" s="397"/>
      <c r="DQ14" s="397"/>
      <c r="DR14" s="397"/>
      <c r="DS14" s="397"/>
      <c r="DT14" s="397"/>
      <c r="DU14" s="397"/>
      <c r="DV14" s="397"/>
      <c r="DW14" s="397"/>
      <c r="DX14" s="397"/>
      <c r="DY14" s="397"/>
      <c r="DZ14" s="397"/>
      <c r="EA14" s="397"/>
      <c r="EB14" s="397"/>
      <c r="EC14" s="397"/>
      <c r="ED14" s="397"/>
      <c r="EE14" s="397"/>
      <c r="EF14" s="397"/>
      <c r="EG14" s="397"/>
      <c r="EH14" s="397"/>
      <c r="EI14" s="397"/>
      <c r="EJ14" s="397"/>
      <c r="EK14" s="397"/>
      <c r="EL14" s="397"/>
      <c r="EM14" s="397"/>
      <c r="EN14" s="397"/>
      <c r="EO14" s="397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</row>
    <row r="15" spans="1:160" s="396" customFormat="1" ht="13.5" customHeight="1">
      <c r="A15" s="375" t="s">
        <v>258</v>
      </c>
      <c r="B15" s="394">
        <v>13584110</v>
      </c>
      <c r="C15" s="395">
        <f t="shared" si="0"/>
        <v>0.50419028518129094</v>
      </c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397"/>
      <c r="AK15" s="397"/>
      <c r="AL15" s="397"/>
      <c r="AM15" s="397"/>
      <c r="AN15" s="397"/>
      <c r="AO15" s="397"/>
      <c r="AP15" s="397"/>
      <c r="AQ15" s="397"/>
      <c r="AR15" s="397"/>
      <c r="AS15" s="397"/>
      <c r="AT15" s="397"/>
      <c r="AU15" s="397"/>
      <c r="AV15" s="397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  <c r="CT15" s="397"/>
      <c r="CU15" s="397"/>
      <c r="CV15" s="397"/>
      <c r="CW15" s="397"/>
      <c r="CX15" s="397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  <c r="DT15" s="397"/>
      <c r="DU15" s="397"/>
      <c r="DV15" s="397"/>
      <c r="DW15" s="397"/>
      <c r="DX15" s="397"/>
      <c r="DY15" s="397"/>
      <c r="DZ15" s="397"/>
      <c r="EA15" s="397"/>
      <c r="EB15" s="397"/>
      <c r="EC15" s="397"/>
      <c r="ED15" s="397"/>
      <c r="EE15" s="397"/>
      <c r="EF15" s="397"/>
      <c r="EG15" s="397"/>
      <c r="EH15" s="397"/>
      <c r="EI15" s="397"/>
      <c r="EJ15" s="397"/>
      <c r="EK15" s="397"/>
      <c r="EL15" s="397"/>
      <c r="EM15" s="397"/>
      <c r="EN15" s="397"/>
      <c r="EO15" s="397"/>
      <c r="EP15" s="397"/>
      <c r="EQ15" s="397"/>
      <c r="ER15" s="397"/>
      <c r="ES15" s="397"/>
      <c r="ET15" s="397"/>
      <c r="EU15" s="397"/>
      <c r="EV15" s="397"/>
      <c r="EW15" s="397"/>
      <c r="EX15" s="397"/>
      <c r="EY15" s="397"/>
      <c r="EZ15" s="397"/>
      <c r="FA15" s="397"/>
      <c r="FB15" s="397"/>
      <c r="FC15" s="397"/>
      <c r="FD15" s="397"/>
    </row>
    <row r="16" spans="1:160" s="396" customFormat="1" ht="13.5" customHeight="1">
      <c r="A16" s="375" t="s">
        <v>259</v>
      </c>
      <c r="B16" s="394">
        <v>23389625</v>
      </c>
      <c r="C16" s="395">
        <f t="shared" si="0"/>
        <v>0.86813355450106422</v>
      </c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397"/>
      <c r="BH16" s="397"/>
      <c r="BI16" s="397"/>
      <c r="BJ16" s="397"/>
      <c r="BK16" s="397"/>
      <c r="BL16" s="397"/>
      <c r="BM16" s="3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97"/>
      <c r="CK16" s="397"/>
      <c r="CL16" s="397"/>
      <c r="CM16" s="397"/>
      <c r="CN16" s="397"/>
      <c r="CO16" s="397"/>
      <c r="CP16" s="397"/>
      <c r="CQ16" s="397"/>
      <c r="CR16" s="397"/>
      <c r="CS16" s="397"/>
      <c r="CT16" s="397"/>
      <c r="CU16" s="397"/>
      <c r="CV16" s="397"/>
      <c r="CW16" s="397"/>
      <c r="CX16" s="397"/>
      <c r="CY16" s="397"/>
      <c r="CZ16" s="397"/>
      <c r="DA16" s="397"/>
      <c r="DB16" s="397"/>
      <c r="DC16" s="397"/>
      <c r="DD16" s="397"/>
      <c r="DE16" s="397"/>
      <c r="DF16" s="397"/>
      <c r="DG16" s="397"/>
      <c r="DH16" s="397"/>
      <c r="DI16" s="397"/>
      <c r="DJ16" s="397"/>
      <c r="DK16" s="397"/>
      <c r="DL16" s="397"/>
      <c r="DM16" s="397"/>
      <c r="DN16" s="397"/>
      <c r="DO16" s="397"/>
      <c r="DP16" s="397"/>
      <c r="DQ16" s="397"/>
      <c r="DR16" s="397"/>
      <c r="DS16" s="397"/>
      <c r="DT16" s="397"/>
      <c r="DU16" s="397"/>
      <c r="DV16" s="397"/>
      <c r="DW16" s="397"/>
      <c r="DX16" s="397"/>
      <c r="DY16" s="397"/>
      <c r="DZ16" s="397"/>
      <c r="EA16" s="397"/>
      <c r="EB16" s="397"/>
      <c r="EC16" s="397"/>
      <c r="ED16" s="397"/>
      <c r="EE16" s="397"/>
      <c r="EF16" s="397"/>
      <c r="EG16" s="397"/>
      <c r="EH16" s="397"/>
      <c r="EI16" s="397"/>
      <c r="EJ16" s="397"/>
      <c r="EK16" s="397"/>
      <c r="EL16" s="397"/>
      <c r="EM16" s="397"/>
      <c r="EN16" s="397"/>
      <c r="EO16" s="397"/>
      <c r="EP16" s="397"/>
      <c r="EQ16" s="397"/>
      <c r="ER16" s="397"/>
      <c r="ES16" s="397"/>
      <c r="ET16" s="397"/>
      <c r="EU16" s="397"/>
      <c r="EV16" s="397"/>
      <c r="EW16" s="397"/>
      <c r="EX16" s="397"/>
      <c r="EY16" s="397"/>
      <c r="EZ16" s="397"/>
      <c r="FA16" s="397"/>
      <c r="FB16" s="397"/>
      <c r="FC16" s="397"/>
      <c r="FD16" s="397"/>
    </row>
    <row r="17" spans="1:160" s="396" customFormat="1" ht="13.5" customHeight="1">
      <c r="A17" s="375" t="s">
        <v>260</v>
      </c>
      <c r="B17" s="394">
        <v>9006946</v>
      </c>
      <c r="C17" s="395">
        <f t="shared" si="0"/>
        <v>0.33430343779257438</v>
      </c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7"/>
      <c r="AD17" s="397"/>
      <c r="AE17" s="397"/>
      <c r="AF17" s="397"/>
      <c r="AG17" s="397"/>
      <c r="AH17" s="397"/>
      <c r="AI17" s="397"/>
      <c r="AJ17" s="397"/>
      <c r="AK17" s="397"/>
      <c r="AL17" s="397"/>
      <c r="AM17" s="397"/>
      <c r="AN17" s="397"/>
      <c r="AO17" s="397"/>
      <c r="AP17" s="397"/>
      <c r="AQ17" s="397"/>
      <c r="AR17" s="397"/>
      <c r="AS17" s="397"/>
      <c r="AT17" s="397"/>
      <c r="AU17" s="397"/>
      <c r="AV17" s="397"/>
      <c r="AW17" s="397"/>
      <c r="AX17" s="397"/>
      <c r="AY17" s="397"/>
      <c r="AZ17" s="397"/>
      <c r="BA17" s="397"/>
      <c r="BB17" s="397"/>
      <c r="BC17" s="397"/>
      <c r="BD17" s="397"/>
      <c r="BE17" s="397"/>
      <c r="BF17" s="397"/>
      <c r="BG17" s="397"/>
      <c r="BH17" s="397"/>
      <c r="BI17" s="397"/>
      <c r="BJ17" s="397"/>
      <c r="BK17" s="397"/>
      <c r="BL17" s="397"/>
      <c r="BM17" s="397"/>
      <c r="BN17" s="397"/>
      <c r="BO17" s="397"/>
      <c r="BP17" s="397"/>
      <c r="BQ17" s="397"/>
      <c r="BR17" s="397"/>
      <c r="BS17" s="397"/>
      <c r="BT17" s="397"/>
      <c r="BU17" s="397"/>
      <c r="BV17" s="397"/>
      <c r="BW17" s="397"/>
      <c r="BX17" s="397"/>
      <c r="BY17" s="397"/>
      <c r="BZ17" s="397"/>
      <c r="CA17" s="397"/>
      <c r="CB17" s="397"/>
      <c r="CC17" s="397"/>
      <c r="CD17" s="397"/>
      <c r="CE17" s="397"/>
      <c r="CF17" s="397"/>
      <c r="CG17" s="397"/>
      <c r="CH17" s="397"/>
      <c r="CI17" s="397"/>
      <c r="CJ17" s="397"/>
      <c r="CK17" s="397"/>
      <c r="CL17" s="397"/>
      <c r="CM17" s="397"/>
      <c r="CN17" s="397"/>
      <c r="CO17" s="397"/>
      <c r="CP17" s="397"/>
      <c r="CQ17" s="397"/>
      <c r="CR17" s="397"/>
      <c r="CS17" s="397"/>
      <c r="CT17" s="397"/>
      <c r="CU17" s="397"/>
      <c r="CV17" s="397"/>
      <c r="CW17" s="397"/>
      <c r="CX17" s="397"/>
      <c r="CY17" s="397"/>
      <c r="CZ17" s="397"/>
      <c r="DA17" s="397"/>
      <c r="DB17" s="397"/>
      <c r="DC17" s="397"/>
      <c r="DD17" s="397"/>
      <c r="DE17" s="397"/>
      <c r="DF17" s="397"/>
      <c r="DG17" s="397"/>
      <c r="DH17" s="397"/>
      <c r="DI17" s="397"/>
      <c r="DJ17" s="397"/>
      <c r="DK17" s="397"/>
      <c r="DL17" s="397"/>
      <c r="DM17" s="397"/>
      <c r="DN17" s="397"/>
      <c r="DO17" s="397"/>
      <c r="DP17" s="397"/>
      <c r="DQ17" s="397"/>
      <c r="DR17" s="397"/>
      <c r="DS17" s="397"/>
      <c r="DT17" s="397"/>
      <c r="DU17" s="397"/>
      <c r="DV17" s="397"/>
      <c r="DW17" s="397"/>
      <c r="DX17" s="397"/>
      <c r="DY17" s="397"/>
      <c r="DZ17" s="397"/>
      <c r="EA17" s="397"/>
      <c r="EB17" s="397"/>
      <c r="EC17" s="397"/>
      <c r="ED17" s="397"/>
      <c r="EE17" s="397"/>
      <c r="EF17" s="397"/>
      <c r="EG17" s="397"/>
      <c r="EH17" s="397"/>
      <c r="EI17" s="397"/>
      <c r="EJ17" s="397"/>
      <c r="EK17" s="397"/>
      <c r="EL17" s="397"/>
      <c r="EM17" s="397"/>
      <c r="EN17" s="397"/>
      <c r="EO17" s="397"/>
      <c r="EP17" s="397"/>
      <c r="EQ17" s="397"/>
      <c r="ER17" s="397"/>
      <c r="ES17" s="397"/>
      <c r="ET17" s="397"/>
      <c r="EU17" s="397"/>
      <c r="EV17" s="397"/>
      <c r="EW17" s="397"/>
      <c r="EX17" s="397"/>
      <c r="EY17" s="397"/>
      <c r="EZ17" s="397"/>
      <c r="FA17" s="397"/>
      <c r="FB17" s="397"/>
      <c r="FC17" s="397"/>
      <c r="FD17" s="397"/>
    </row>
    <row r="18" spans="1:160" s="396" customFormat="1" ht="13.5" customHeight="1">
      <c r="A18" s="375" t="s">
        <v>261</v>
      </c>
      <c r="B18" s="394">
        <v>30510679</v>
      </c>
      <c r="C18" s="395">
        <f t="shared" si="0"/>
        <v>1.1324398835171994</v>
      </c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7"/>
      <c r="AC18" s="397"/>
      <c r="AD18" s="397"/>
      <c r="AE18" s="397"/>
      <c r="AF18" s="397"/>
      <c r="AG18" s="397"/>
      <c r="AH18" s="397"/>
      <c r="AI18" s="397"/>
      <c r="AJ18" s="397"/>
      <c r="AK18" s="397"/>
      <c r="AL18" s="397"/>
      <c r="AM18" s="397"/>
      <c r="AN18" s="397"/>
      <c r="AO18" s="397"/>
      <c r="AP18" s="397"/>
      <c r="AQ18" s="397"/>
      <c r="AR18" s="397"/>
      <c r="AS18" s="397"/>
      <c r="AT18" s="397"/>
      <c r="AU18" s="397"/>
      <c r="AV18" s="397"/>
      <c r="AW18" s="397"/>
      <c r="AX18" s="397"/>
      <c r="AY18" s="397"/>
      <c r="AZ18" s="397"/>
      <c r="BA18" s="397"/>
      <c r="BB18" s="397"/>
      <c r="BC18" s="397"/>
      <c r="BD18" s="397"/>
      <c r="BE18" s="397"/>
      <c r="BF18" s="397"/>
      <c r="BG18" s="397"/>
      <c r="BH18" s="397"/>
      <c r="BI18" s="397"/>
      <c r="BJ18" s="397"/>
      <c r="BK18" s="397"/>
      <c r="BL18" s="397"/>
      <c r="BM18" s="397"/>
      <c r="BN18" s="397"/>
      <c r="BO18" s="397"/>
      <c r="BP18" s="397"/>
      <c r="BQ18" s="397"/>
      <c r="BR18" s="397"/>
      <c r="BS18" s="397"/>
      <c r="BT18" s="397"/>
      <c r="BU18" s="397"/>
      <c r="BV18" s="397"/>
      <c r="BW18" s="397"/>
      <c r="BX18" s="397"/>
      <c r="BY18" s="397"/>
      <c r="BZ18" s="397"/>
      <c r="CA18" s="397"/>
      <c r="CB18" s="397"/>
      <c r="CC18" s="397"/>
      <c r="CD18" s="397"/>
      <c r="CE18" s="397"/>
      <c r="CF18" s="397"/>
      <c r="CG18" s="397"/>
      <c r="CH18" s="397"/>
      <c r="CI18" s="397"/>
      <c r="CJ18" s="397"/>
      <c r="CK18" s="397"/>
      <c r="CL18" s="397"/>
      <c r="CM18" s="397"/>
      <c r="CN18" s="397"/>
      <c r="CO18" s="397"/>
      <c r="CP18" s="397"/>
      <c r="CQ18" s="397"/>
      <c r="CR18" s="397"/>
      <c r="CS18" s="397"/>
      <c r="CT18" s="397"/>
      <c r="CU18" s="397"/>
      <c r="CV18" s="397"/>
      <c r="CW18" s="397"/>
      <c r="CX18" s="397"/>
      <c r="CY18" s="397"/>
      <c r="CZ18" s="397"/>
      <c r="DA18" s="397"/>
      <c r="DB18" s="397"/>
      <c r="DC18" s="397"/>
      <c r="DD18" s="397"/>
      <c r="DE18" s="397"/>
      <c r="DF18" s="397"/>
      <c r="DG18" s="397"/>
      <c r="DH18" s="397"/>
      <c r="DI18" s="397"/>
      <c r="DJ18" s="397"/>
      <c r="DK18" s="397"/>
      <c r="DL18" s="397"/>
      <c r="DM18" s="397"/>
      <c r="DN18" s="397"/>
      <c r="DO18" s="397"/>
      <c r="DP18" s="397"/>
      <c r="DQ18" s="397"/>
      <c r="DR18" s="397"/>
      <c r="DS18" s="397"/>
      <c r="DT18" s="397"/>
      <c r="DU18" s="397"/>
      <c r="DV18" s="397"/>
      <c r="DW18" s="397"/>
      <c r="DX18" s="397"/>
      <c r="DY18" s="397"/>
      <c r="DZ18" s="397"/>
      <c r="EA18" s="397"/>
      <c r="EB18" s="397"/>
      <c r="EC18" s="397"/>
      <c r="ED18" s="397"/>
      <c r="EE18" s="397"/>
      <c r="EF18" s="397"/>
      <c r="EG18" s="397"/>
      <c r="EH18" s="397"/>
      <c r="EI18" s="397"/>
      <c r="EJ18" s="397"/>
      <c r="EK18" s="397"/>
      <c r="EL18" s="397"/>
      <c r="EM18" s="397"/>
      <c r="EN18" s="397"/>
      <c r="EO18" s="397"/>
      <c r="EP18" s="397"/>
      <c r="EQ18" s="397"/>
      <c r="ER18" s="397"/>
      <c r="ES18" s="397"/>
      <c r="ET18" s="397"/>
      <c r="EU18" s="397"/>
      <c r="EV18" s="397"/>
      <c r="EW18" s="397"/>
      <c r="EX18" s="397"/>
      <c r="EY18" s="397"/>
      <c r="EZ18" s="397"/>
      <c r="FA18" s="397"/>
      <c r="FB18" s="397"/>
      <c r="FC18" s="397"/>
      <c r="FD18" s="397"/>
    </row>
    <row r="19" spans="1:160" s="396" customFormat="1" ht="13.5" customHeight="1">
      <c r="A19" s="375" t="s">
        <v>262</v>
      </c>
      <c r="B19" s="394">
        <v>421306169</v>
      </c>
      <c r="C19" s="395">
        <f t="shared" si="0"/>
        <v>15.637276015634971</v>
      </c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7"/>
      <c r="AI19" s="397"/>
      <c r="AJ19" s="397"/>
      <c r="AK19" s="397"/>
      <c r="AL19" s="397"/>
      <c r="AM19" s="397"/>
      <c r="AN19" s="397"/>
      <c r="AO19" s="397"/>
      <c r="AP19" s="397"/>
      <c r="AQ19" s="397"/>
      <c r="AR19" s="397"/>
      <c r="AS19" s="397"/>
      <c r="AT19" s="397"/>
      <c r="AU19" s="397"/>
      <c r="AV19" s="397"/>
      <c r="AW19" s="397"/>
      <c r="AX19" s="397"/>
      <c r="AY19" s="397"/>
      <c r="AZ19" s="397"/>
      <c r="BA19" s="397"/>
      <c r="BB19" s="397"/>
      <c r="BC19" s="397"/>
      <c r="BD19" s="397"/>
      <c r="BE19" s="397"/>
      <c r="BF19" s="397"/>
      <c r="BG19" s="397"/>
      <c r="BH19" s="397"/>
      <c r="BI19" s="397"/>
      <c r="BJ19" s="397"/>
      <c r="BK19" s="397"/>
      <c r="BL19" s="397"/>
      <c r="BM19" s="397"/>
      <c r="BN19" s="397"/>
      <c r="BO19" s="397"/>
      <c r="BP19" s="397"/>
      <c r="BQ19" s="397"/>
      <c r="BR19" s="397"/>
      <c r="BS19" s="397"/>
      <c r="BT19" s="397"/>
      <c r="BU19" s="397"/>
      <c r="BV19" s="397"/>
      <c r="BW19" s="397"/>
      <c r="BX19" s="397"/>
      <c r="BY19" s="397"/>
      <c r="BZ19" s="397"/>
      <c r="CA19" s="397"/>
      <c r="CB19" s="397"/>
      <c r="CC19" s="397"/>
      <c r="CD19" s="397"/>
      <c r="CE19" s="397"/>
      <c r="CF19" s="397"/>
      <c r="CG19" s="397"/>
      <c r="CH19" s="397"/>
      <c r="CI19" s="397"/>
      <c r="CJ19" s="397"/>
      <c r="CK19" s="397"/>
      <c r="CL19" s="397"/>
      <c r="CM19" s="397"/>
      <c r="CN19" s="397"/>
      <c r="CO19" s="397"/>
      <c r="CP19" s="397"/>
      <c r="CQ19" s="397"/>
      <c r="CR19" s="397"/>
      <c r="CS19" s="397"/>
      <c r="CT19" s="397"/>
      <c r="CU19" s="397"/>
      <c r="CV19" s="397"/>
      <c r="CW19" s="397"/>
      <c r="CX19" s="397"/>
      <c r="CY19" s="397"/>
      <c r="CZ19" s="397"/>
      <c r="DA19" s="397"/>
      <c r="DB19" s="397"/>
      <c r="DC19" s="397"/>
      <c r="DD19" s="397"/>
      <c r="DE19" s="397"/>
      <c r="DF19" s="397"/>
      <c r="DG19" s="397"/>
      <c r="DH19" s="397"/>
      <c r="DI19" s="397"/>
      <c r="DJ19" s="397"/>
      <c r="DK19" s="397"/>
      <c r="DL19" s="397"/>
      <c r="DM19" s="397"/>
      <c r="DN19" s="397"/>
      <c r="DO19" s="397"/>
      <c r="DP19" s="397"/>
      <c r="DQ19" s="397"/>
      <c r="DR19" s="397"/>
      <c r="DS19" s="397"/>
      <c r="DT19" s="397"/>
      <c r="DU19" s="397"/>
      <c r="DV19" s="397"/>
      <c r="DW19" s="397"/>
      <c r="DX19" s="397"/>
      <c r="DY19" s="397"/>
      <c r="DZ19" s="397"/>
      <c r="EA19" s="397"/>
      <c r="EB19" s="397"/>
      <c r="EC19" s="397"/>
      <c r="ED19" s="397"/>
      <c r="EE19" s="397"/>
      <c r="EF19" s="397"/>
      <c r="EG19" s="397"/>
      <c r="EH19" s="397"/>
      <c r="EI19" s="397"/>
      <c r="EJ19" s="397"/>
      <c r="EK19" s="397"/>
      <c r="EL19" s="397"/>
      <c r="EM19" s="397"/>
      <c r="EN19" s="397"/>
      <c r="EO19" s="397"/>
      <c r="EP19" s="397"/>
      <c r="EQ19" s="397"/>
      <c r="ER19" s="397"/>
      <c r="ES19" s="397"/>
      <c r="ET19" s="397"/>
      <c r="EU19" s="397"/>
      <c r="EV19" s="397"/>
      <c r="EW19" s="397"/>
      <c r="EX19" s="397"/>
      <c r="EY19" s="397"/>
      <c r="EZ19" s="397"/>
      <c r="FA19" s="397"/>
      <c r="FB19" s="397"/>
      <c r="FC19" s="397"/>
      <c r="FD19" s="397"/>
    </row>
    <row r="20" spans="1:160" s="396" customFormat="1" ht="21.75" customHeight="1">
      <c r="A20" s="375" t="s">
        <v>263</v>
      </c>
      <c r="B20" s="394">
        <v>3167411.4</v>
      </c>
      <c r="C20" s="395">
        <f t="shared" si="0"/>
        <v>0.11756221475330161</v>
      </c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397"/>
      <c r="AC20" s="397"/>
      <c r="AD20" s="397"/>
      <c r="AE20" s="397"/>
      <c r="AF20" s="397"/>
      <c r="AG20" s="397"/>
      <c r="AH20" s="397"/>
      <c r="AI20" s="397"/>
      <c r="AJ20" s="397"/>
      <c r="AK20" s="397"/>
      <c r="AL20" s="397"/>
      <c r="AM20" s="397"/>
      <c r="AN20" s="397"/>
      <c r="AO20" s="397"/>
      <c r="AP20" s="397"/>
      <c r="AQ20" s="397"/>
      <c r="AR20" s="397"/>
      <c r="AS20" s="397"/>
      <c r="AT20" s="397"/>
      <c r="AU20" s="397"/>
      <c r="AV20" s="397"/>
      <c r="AW20" s="397"/>
      <c r="AX20" s="397"/>
      <c r="AY20" s="397"/>
      <c r="AZ20" s="397"/>
      <c r="BA20" s="397"/>
      <c r="BB20" s="397"/>
      <c r="BC20" s="397"/>
      <c r="BD20" s="397"/>
      <c r="BE20" s="397"/>
      <c r="BF20" s="397"/>
      <c r="BG20" s="397"/>
      <c r="BH20" s="397"/>
      <c r="BI20" s="397"/>
      <c r="BJ20" s="397"/>
      <c r="BK20" s="397"/>
      <c r="BL20" s="397"/>
      <c r="BM20" s="397"/>
      <c r="BN20" s="397"/>
      <c r="BO20" s="397"/>
      <c r="BP20" s="397"/>
      <c r="BQ20" s="397"/>
      <c r="BR20" s="397"/>
      <c r="BS20" s="397"/>
      <c r="BT20" s="397"/>
      <c r="BU20" s="397"/>
      <c r="BV20" s="397"/>
      <c r="BW20" s="397"/>
      <c r="BX20" s="397"/>
      <c r="BY20" s="397"/>
      <c r="BZ20" s="397"/>
      <c r="CA20" s="397"/>
      <c r="CB20" s="397"/>
      <c r="CC20" s="397"/>
      <c r="CD20" s="397"/>
      <c r="CE20" s="397"/>
      <c r="CF20" s="397"/>
      <c r="CG20" s="397"/>
      <c r="CH20" s="397"/>
      <c r="CI20" s="397"/>
      <c r="CJ20" s="397"/>
      <c r="CK20" s="397"/>
      <c r="CL20" s="397"/>
      <c r="CM20" s="397"/>
      <c r="CN20" s="397"/>
      <c r="CO20" s="397"/>
      <c r="CP20" s="397"/>
      <c r="CQ20" s="397"/>
      <c r="CR20" s="397"/>
      <c r="CS20" s="397"/>
      <c r="CT20" s="397"/>
      <c r="CU20" s="397"/>
      <c r="CV20" s="397"/>
      <c r="CW20" s="397"/>
      <c r="CX20" s="397"/>
      <c r="CY20" s="397"/>
      <c r="CZ20" s="397"/>
      <c r="DA20" s="397"/>
      <c r="DB20" s="397"/>
      <c r="DC20" s="397"/>
      <c r="DD20" s="397"/>
      <c r="DE20" s="397"/>
      <c r="DF20" s="397"/>
      <c r="DG20" s="397"/>
      <c r="DH20" s="397"/>
      <c r="DI20" s="397"/>
      <c r="DJ20" s="397"/>
      <c r="DK20" s="397"/>
      <c r="DL20" s="397"/>
      <c r="DM20" s="397"/>
      <c r="DN20" s="397"/>
      <c r="DO20" s="397"/>
      <c r="DP20" s="397"/>
      <c r="DQ20" s="397"/>
      <c r="DR20" s="397"/>
      <c r="DS20" s="397"/>
      <c r="DT20" s="397"/>
      <c r="DU20" s="397"/>
      <c r="DV20" s="397"/>
      <c r="DW20" s="397"/>
      <c r="DX20" s="397"/>
      <c r="DY20" s="397"/>
      <c r="DZ20" s="397"/>
      <c r="EA20" s="397"/>
      <c r="EB20" s="397"/>
      <c r="EC20" s="397"/>
      <c r="ED20" s="397"/>
      <c r="EE20" s="397"/>
      <c r="EF20" s="397"/>
      <c r="EG20" s="397"/>
      <c r="EH20" s="397"/>
      <c r="EI20" s="397"/>
      <c r="EJ20" s="397"/>
      <c r="EK20" s="397"/>
      <c r="EL20" s="397"/>
      <c r="EM20" s="397"/>
      <c r="EN20" s="397"/>
      <c r="EO20" s="397"/>
      <c r="EP20" s="397"/>
      <c r="EQ20" s="397"/>
      <c r="ER20" s="397"/>
      <c r="ES20" s="397"/>
      <c r="ET20" s="397"/>
      <c r="EU20" s="397"/>
      <c r="EV20" s="397"/>
      <c r="EW20" s="397"/>
      <c r="EX20" s="397"/>
      <c r="EY20" s="397"/>
      <c r="EZ20" s="397"/>
      <c r="FA20" s="397"/>
      <c r="FB20" s="397"/>
      <c r="FC20" s="397"/>
      <c r="FD20" s="397"/>
    </row>
    <row r="21" spans="1:160" s="396" customFormat="1" ht="13.5" customHeight="1">
      <c r="A21" s="375" t="s">
        <v>264</v>
      </c>
      <c r="B21" s="394">
        <v>34585848</v>
      </c>
      <c r="C21" s="395">
        <f t="shared" si="0"/>
        <v>1.2836945936360042</v>
      </c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7"/>
      <c r="AG21" s="397"/>
      <c r="AH21" s="397"/>
      <c r="AI21" s="397"/>
      <c r="AJ21" s="397"/>
      <c r="AK21" s="397"/>
      <c r="AL21" s="397"/>
      <c r="AM21" s="397"/>
      <c r="AN21" s="397"/>
      <c r="AO21" s="397"/>
      <c r="AP21" s="397"/>
      <c r="AQ21" s="397"/>
      <c r="AR21" s="397"/>
      <c r="AS21" s="397"/>
      <c r="AT21" s="397"/>
      <c r="AU21" s="397"/>
      <c r="AV21" s="397"/>
      <c r="AW21" s="397"/>
      <c r="AX21" s="397"/>
      <c r="AY21" s="397"/>
      <c r="AZ21" s="397"/>
      <c r="BA21" s="397"/>
      <c r="BB21" s="397"/>
      <c r="BC21" s="397"/>
      <c r="BD21" s="397"/>
      <c r="BE21" s="397"/>
      <c r="BF21" s="397"/>
      <c r="BG21" s="397"/>
      <c r="BH21" s="397"/>
      <c r="BI21" s="397"/>
      <c r="BJ21" s="397"/>
      <c r="BK21" s="397"/>
      <c r="BL21" s="397"/>
      <c r="BM21" s="397"/>
      <c r="BN21" s="397"/>
      <c r="BO21" s="397"/>
      <c r="BP21" s="397"/>
      <c r="BQ21" s="397"/>
      <c r="BR21" s="397"/>
      <c r="BS21" s="397"/>
      <c r="BT21" s="397"/>
      <c r="BU21" s="397"/>
      <c r="BV21" s="397"/>
      <c r="BW21" s="397"/>
      <c r="BX21" s="397"/>
      <c r="BY21" s="397"/>
      <c r="BZ21" s="397"/>
      <c r="CA21" s="397"/>
      <c r="CB21" s="397"/>
      <c r="CC21" s="397"/>
      <c r="CD21" s="397"/>
      <c r="CE21" s="397"/>
      <c r="CF21" s="397"/>
      <c r="CG21" s="397"/>
      <c r="CH21" s="397"/>
      <c r="CI21" s="397"/>
      <c r="CJ21" s="397"/>
      <c r="CK21" s="397"/>
      <c r="CL21" s="397"/>
      <c r="CM21" s="397"/>
      <c r="CN21" s="397"/>
      <c r="CO21" s="397"/>
      <c r="CP21" s="397"/>
      <c r="CQ21" s="397"/>
      <c r="CR21" s="397"/>
      <c r="CS21" s="397"/>
      <c r="CT21" s="397"/>
      <c r="CU21" s="397"/>
      <c r="CV21" s="397"/>
      <c r="CW21" s="397"/>
      <c r="CX21" s="397"/>
      <c r="CY21" s="397"/>
      <c r="CZ21" s="397"/>
      <c r="DA21" s="397"/>
      <c r="DB21" s="397"/>
      <c r="DC21" s="397"/>
      <c r="DD21" s="397"/>
      <c r="DE21" s="397"/>
      <c r="DF21" s="397"/>
      <c r="DG21" s="397"/>
      <c r="DH21" s="397"/>
      <c r="DI21" s="397"/>
      <c r="DJ21" s="397"/>
      <c r="DK21" s="397"/>
      <c r="DL21" s="397"/>
      <c r="DM21" s="397"/>
      <c r="DN21" s="397"/>
      <c r="DO21" s="397"/>
      <c r="DP21" s="397"/>
      <c r="DQ21" s="397"/>
      <c r="DR21" s="397"/>
      <c r="DS21" s="397"/>
      <c r="DT21" s="397"/>
      <c r="DU21" s="397"/>
      <c r="DV21" s="397"/>
      <c r="DW21" s="397"/>
      <c r="DX21" s="397"/>
      <c r="DY21" s="397"/>
      <c r="DZ21" s="397"/>
      <c r="EA21" s="397"/>
      <c r="EB21" s="397"/>
      <c r="EC21" s="397"/>
      <c r="ED21" s="397"/>
      <c r="EE21" s="397"/>
      <c r="EF21" s="397"/>
      <c r="EG21" s="397"/>
      <c r="EH21" s="397"/>
      <c r="EI21" s="397"/>
      <c r="EJ21" s="397"/>
      <c r="EK21" s="397"/>
      <c r="EL21" s="397"/>
      <c r="EM21" s="397"/>
      <c r="EN21" s="397"/>
      <c r="EO21" s="397"/>
      <c r="EP21" s="397"/>
      <c r="EQ21" s="397"/>
      <c r="ER21" s="397"/>
      <c r="ES21" s="397"/>
      <c r="ET21" s="397"/>
      <c r="EU21" s="397"/>
      <c r="EV21" s="397"/>
      <c r="EW21" s="397"/>
      <c r="EX21" s="397"/>
      <c r="EY21" s="397"/>
      <c r="EZ21" s="397"/>
      <c r="FA21" s="397"/>
      <c r="FB21" s="397"/>
      <c r="FC21" s="397"/>
      <c r="FD21" s="397"/>
    </row>
    <row r="22" spans="1:160" s="396" customFormat="1" ht="13.5" customHeight="1">
      <c r="A22" s="375" t="s">
        <v>265</v>
      </c>
      <c r="B22" s="394">
        <v>599766058</v>
      </c>
      <c r="C22" s="395">
        <f t="shared" si="0"/>
        <v>22.261025553023252</v>
      </c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  <c r="AC22" s="397"/>
      <c r="AD22" s="397"/>
      <c r="AE22" s="397"/>
      <c r="AF22" s="397"/>
      <c r="AG22" s="397"/>
      <c r="AH22" s="397"/>
      <c r="AI22" s="397"/>
      <c r="AJ22" s="397"/>
      <c r="AK22" s="397"/>
      <c r="AL22" s="397"/>
      <c r="AM22" s="397"/>
      <c r="AN22" s="397"/>
      <c r="AO22" s="397"/>
      <c r="AP22" s="397"/>
      <c r="AQ22" s="397"/>
      <c r="AR22" s="397"/>
      <c r="AS22" s="397"/>
      <c r="AT22" s="397"/>
      <c r="AU22" s="397"/>
      <c r="AV22" s="397"/>
      <c r="AW22" s="397"/>
      <c r="AX22" s="397"/>
      <c r="AY22" s="397"/>
      <c r="AZ22" s="397"/>
      <c r="BA22" s="397"/>
      <c r="BB22" s="397"/>
      <c r="BC22" s="397"/>
      <c r="BD22" s="397"/>
      <c r="BE22" s="397"/>
      <c r="BF22" s="397"/>
      <c r="BG22" s="397"/>
      <c r="BH22" s="397"/>
      <c r="BI22" s="397"/>
      <c r="BJ22" s="397"/>
      <c r="BK22" s="397"/>
      <c r="BL22" s="397"/>
      <c r="BM22" s="397"/>
      <c r="BN22" s="397"/>
      <c r="BO22" s="397"/>
      <c r="BP22" s="397"/>
      <c r="BQ22" s="397"/>
      <c r="BR22" s="397"/>
      <c r="BS22" s="397"/>
      <c r="BT22" s="397"/>
      <c r="BU22" s="397"/>
      <c r="BV22" s="397"/>
      <c r="BW22" s="397"/>
      <c r="BX22" s="397"/>
      <c r="BY22" s="397"/>
      <c r="BZ22" s="397"/>
      <c r="CA22" s="397"/>
      <c r="CB22" s="397"/>
      <c r="CC22" s="397"/>
      <c r="CD22" s="397"/>
      <c r="CE22" s="397"/>
      <c r="CF22" s="397"/>
      <c r="CG22" s="397"/>
      <c r="CH22" s="397"/>
      <c r="CI22" s="397"/>
      <c r="CJ22" s="397"/>
      <c r="CK22" s="397"/>
      <c r="CL22" s="397"/>
      <c r="CM22" s="397"/>
      <c r="CN22" s="397"/>
      <c r="CO22" s="397"/>
      <c r="CP22" s="397"/>
      <c r="CQ22" s="397"/>
      <c r="CR22" s="397"/>
      <c r="CS22" s="397"/>
      <c r="CT22" s="397"/>
      <c r="CU22" s="397"/>
      <c r="CV22" s="397"/>
      <c r="CW22" s="397"/>
      <c r="CX22" s="397"/>
      <c r="CY22" s="397"/>
      <c r="CZ22" s="397"/>
      <c r="DA22" s="397"/>
      <c r="DB22" s="397"/>
      <c r="DC22" s="397"/>
      <c r="DD22" s="397"/>
      <c r="DE22" s="397"/>
      <c r="DF22" s="397"/>
      <c r="DG22" s="397"/>
      <c r="DH22" s="397"/>
      <c r="DI22" s="397"/>
      <c r="DJ22" s="397"/>
      <c r="DK22" s="397"/>
      <c r="DL22" s="397"/>
      <c r="DM22" s="397"/>
      <c r="DN22" s="397"/>
      <c r="DO22" s="397"/>
      <c r="DP22" s="397"/>
      <c r="DQ22" s="397"/>
      <c r="DR22" s="397"/>
      <c r="DS22" s="397"/>
      <c r="DT22" s="397"/>
      <c r="DU22" s="397"/>
      <c r="DV22" s="397"/>
      <c r="DW22" s="397"/>
      <c r="DX22" s="397"/>
      <c r="DY22" s="397"/>
      <c r="DZ22" s="397"/>
      <c r="EA22" s="397"/>
      <c r="EB22" s="397"/>
      <c r="EC22" s="397"/>
      <c r="ED22" s="397"/>
      <c r="EE22" s="397"/>
      <c r="EF22" s="397"/>
      <c r="EG22" s="397"/>
      <c r="EH22" s="397"/>
      <c r="EI22" s="397"/>
      <c r="EJ22" s="397"/>
      <c r="EK22" s="397"/>
      <c r="EL22" s="397"/>
      <c r="EM22" s="397"/>
      <c r="EN22" s="397"/>
      <c r="EO22" s="397"/>
      <c r="EP22" s="397"/>
      <c r="EQ22" s="397"/>
      <c r="ER22" s="397"/>
      <c r="ES22" s="397"/>
      <c r="ET22" s="397"/>
      <c r="EU22" s="397"/>
      <c r="EV22" s="397"/>
      <c r="EW22" s="397"/>
      <c r="EX22" s="397"/>
      <c r="EY22" s="397"/>
      <c r="EZ22" s="397"/>
      <c r="FA22" s="397"/>
      <c r="FB22" s="397"/>
      <c r="FC22" s="397"/>
      <c r="FD22" s="397"/>
    </row>
    <row r="23" spans="1:160" s="396" customFormat="1">
      <c r="A23" s="375" t="s">
        <v>266</v>
      </c>
      <c r="B23" s="394">
        <v>190566284</v>
      </c>
      <c r="C23" s="395">
        <f t="shared" si="0"/>
        <v>7.0730926851960767</v>
      </c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  <c r="BL23" s="397"/>
      <c r="BM23" s="397"/>
      <c r="BN23" s="397"/>
      <c r="BO23" s="397"/>
      <c r="BP23" s="397"/>
      <c r="BQ23" s="397"/>
      <c r="BR23" s="397"/>
      <c r="BS23" s="397"/>
      <c r="BT23" s="397"/>
      <c r="BU23" s="397"/>
      <c r="BV23" s="397"/>
      <c r="BW23" s="397"/>
      <c r="BX23" s="397"/>
      <c r="BY23" s="397"/>
      <c r="BZ23" s="397"/>
      <c r="CA23" s="397"/>
      <c r="CB23" s="397"/>
      <c r="CC23" s="397"/>
      <c r="CD23" s="397"/>
      <c r="CE23" s="397"/>
      <c r="CF23" s="397"/>
      <c r="CG23" s="397"/>
      <c r="CH23" s="397"/>
      <c r="CI23" s="397"/>
      <c r="CJ23" s="397"/>
      <c r="CK23" s="397"/>
      <c r="CL23" s="397"/>
      <c r="CM23" s="397"/>
      <c r="CN23" s="397"/>
      <c r="CO23" s="397"/>
      <c r="CP23" s="397"/>
      <c r="CQ23" s="397"/>
      <c r="CR23" s="397"/>
      <c r="CS23" s="397"/>
      <c r="CT23" s="397"/>
      <c r="CU23" s="397"/>
      <c r="CV23" s="397"/>
      <c r="CW23" s="397"/>
      <c r="CX23" s="397"/>
      <c r="CY23" s="397"/>
      <c r="CZ23" s="397"/>
      <c r="DA23" s="397"/>
      <c r="DB23" s="397"/>
      <c r="DC23" s="397"/>
      <c r="DD23" s="397"/>
      <c r="DE23" s="397"/>
      <c r="DF23" s="397"/>
      <c r="DG23" s="397"/>
      <c r="DH23" s="397"/>
      <c r="DI23" s="397"/>
      <c r="DJ23" s="397"/>
      <c r="DK23" s="397"/>
      <c r="DL23" s="397"/>
      <c r="DM23" s="397"/>
      <c r="DN23" s="397"/>
      <c r="DO23" s="397"/>
      <c r="DP23" s="397"/>
      <c r="DQ23" s="397"/>
      <c r="DR23" s="397"/>
      <c r="DS23" s="397"/>
      <c r="DT23" s="397"/>
      <c r="DU23" s="397"/>
      <c r="DV23" s="397"/>
      <c r="DW23" s="397"/>
      <c r="DX23" s="397"/>
      <c r="DY23" s="397"/>
      <c r="DZ23" s="397"/>
      <c r="EA23" s="397"/>
      <c r="EB23" s="397"/>
      <c r="EC23" s="397"/>
      <c r="ED23" s="397"/>
      <c r="EE23" s="397"/>
      <c r="EF23" s="397"/>
      <c r="EG23" s="397"/>
      <c r="EH23" s="397"/>
      <c r="EI23" s="397"/>
      <c r="EJ23" s="397"/>
      <c r="EK23" s="397"/>
      <c r="EL23" s="397"/>
      <c r="EM23" s="397"/>
      <c r="EN23" s="397"/>
      <c r="EO23" s="397"/>
      <c r="EP23" s="397"/>
      <c r="EQ23" s="397"/>
      <c r="ER23" s="397"/>
      <c r="ES23" s="397"/>
      <c r="ET23" s="397"/>
      <c r="EU23" s="397"/>
      <c r="EV23" s="397"/>
      <c r="EW23" s="397"/>
      <c r="EX23" s="397"/>
      <c r="EY23" s="397"/>
      <c r="EZ23" s="397"/>
      <c r="FA23" s="397"/>
      <c r="FB23" s="397"/>
      <c r="FC23" s="397"/>
      <c r="FD23" s="397"/>
    </row>
    <row r="24" spans="1:160" s="396" customFormat="1" ht="13.5" customHeight="1">
      <c r="A24" s="375" t="s">
        <v>267</v>
      </c>
      <c r="B24" s="394">
        <v>56130106</v>
      </c>
      <c r="C24" s="395">
        <f t="shared" si="0"/>
        <v>2.0833351725947513</v>
      </c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7"/>
      <c r="AV24" s="397"/>
      <c r="AW24" s="397"/>
      <c r="AX24" s="397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  <c r="BN24" s="397"/>
      <c r="BO24" s="397"/>
      <c r="BP24" s="397"/>
      <c r="BQ24" s="397"/>
      <c r="BR24" s="397"/>
      <c r="BS24" s="397"/>
      <c r="BT24" s="397"/>
      <c r="BU24" s="397"/>
      <c r="BV24" s="397"/>
      <c r="BW24" s="397"/>
      <c r="BX24" s="397"/>
      <c r="BY24" s="397"/>
      <c r="BZ24" s="397"/>
      <c r="CA24" s="397"/>
      <c r="CB24" s="397"/>
      <c r="CC24" s="397"/>
      <c r="CD24" s="397"/>
      <c r="CE24" s="397"/>
      <c r="CF24" s="397"/>
      <c r="CG24" s="397"/>
      <c r="CH24" s="397"/>
      <c r="CI24" s="397"/>
      <c r="CJ24" s="397"/>
      <c r="CK24" s="397"/>
      <c r="CL24" s="397"/>
      <c r="CM24" s="397"/>
      <c r="CN24" s="397"/>
      <c r="CO24" s="397"/>
      <c r="CP24" s="397"/>
      <c r="CQ24" s="397"/>
      <c r="CR24" s="397"/>
      <c r="CS24" s="397"/>
      <c r="CT24" s="397"/>
      <c r="CU24" s="397"/>
      <c r="CV24" s="397"/>
      <c r="CW24" s="397"/>
      <c r="CX24" s="397"/>
      <c r="CY24" s="397"/>
      <c r="CZ24" s="397"/>
      <c r="DA24" s="397"/>
      <c r="DB24" s="397"/>
      <c r="DC24" s="397"/>
      <c r="DD24" s="397"/>
      <c r="DE24" s="397"/>
      <c r="DF24" s="397"/>
      <c r="DG24" s="397"/>
      <c r="DH24" s="397"/>
      <c r="DI24" s="397"/>
      <c r="DJ24" s="397"/>
      <c r="DK24" s="397"/>
      <c r="DL24" s="397"/>
      <c r="DM24" s="397"/>
      <c r="DN24" s="397"/>
      <c r="DO24" s="397"/>
      <c r="DP24" s="397"/>
      <c r="DQ24" s="397"/>
      <c r="DR24" s="397"/>
      <c r="DS24" s="397"/>
      <c r="DT24" s="397"/>
      <c r="DU24" s="397"/>
      <c r="DV24" s="397"/>
      <c r="DW24" s="397"/>
      <c r="DX24" s="397"/>
      <c r="DY24" s="397"/>
      <c r="DZ24" s="397"/>
      <c r="EA24" s="397"/>
      <c r="EB24" s="397"/>
      <c r="EC24" s="397"/>
      <c r="ED24" s="397"/>
      <c r="EE24" s="397"/>
      <c r="EF24" s="397"/>
      <c r="EG24" s="397"/>
      <c r="EH24" s="397"/>
      <c r="EI24" s="397"/>
      <c r="EJ24" s="397"/>
      <c r="EK24" s="397"/>
      <c r="EL24" s="397"/>
      <c r="EM24" s="397"/>
      <c r="EN24" s="397"/>
      <c r="EO24" s="397"/>
      <c r="EP24" s="397"/>
      <c r="EQ24" s="397"/>
      <c r="ER24" s="397"/>
      <c r="ES24" s="397"/>
      <c r="ET24" s="397"/>
      <c r="EU24" s="397"/>
      <c r="EV24" s="397"/>
      <c r="EW24" s="397"/>
      <c r="EX24" s="397"/>
      <c r="EY24" s="397"/>
      <c r="EZ24" s="397"/>
      <c r="FA24" s="397"/>
      <c r="FB24" s="397"/>
      <c r="FC24" s="397"/>
      <c r="FD24" s="397"/>
    </row>
    <row r="25" spans="1:160" s="396" customFormat="1" ht="5.25" customHeight="1">
      <c r="A25" s="398"/>
      <c r="B25" s="399"/>
      <c r="C25" s="400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97"/>
      <c r="AB25" s="397"/>
      <c r="AC25" s="397"/>
      <c r="AD25" s="397"/>
      <c r="AE25" s="397"/>
      <c r="AF25" s="397"/>
      <c r="AG25" s="397"/>
      <c r="AH25" s="397"/>
      <c r="AI25" s="397"/>
      <c r="AJ25" s="397"/>
      <c r="AK25" s="397"/>
      <c r="AL25" s="397"/>
      <c r="AM25" s="397"/>
      <c r="AN25" s="397"/>
      <c r="AO25" s="397"/>
      <c r="AP25" s="397"/>
      <c r="AQ25" s="397"/>
      <c r="AR25" s="397"/>
      <c r="AS25" s="397"/>
      <c r="AT25" s="397"/>
      <c r="AU25" s="397"/>
      <c r="AV25" s="397"/>
      <c r="AW25" s="397"/>
      <c r="AX25" s="397"/>
      <c r="AY25" s="397"/>
      <c r="AZ25" s="397"/>
      <c r="BA25" s="397"/>
      <c r="BB25" s="397"/>
      <c r="BC25" s="397"/>
      <c r="BD25" s="397"/>
      <c r="BE25" s="397"/>
      <c r="BF25" s="397"/>
      <c r="BG25" s="397"/>
      <c r="BH25" s="397"/>
      <c r="BI25" s="397"/>
      <c r="BJ25" s="397"/>
      <c r="BK25" s="397"/>
      <c r="BL25" s="397"/>
      <c r="BM25" s="397"/>
      <c r="BN25" s="397"/>
      <c r="BO25" s="397"/>
      <c r="BP25" s="397"/>
      <c r="BQ25" s="397"/>
      <c r="BR25" s="397"/>
      <c r="BS25" s="397"/>
      <c r="BT25" s="397"/>
      <c r="BU25" s="397"/>
      <c r="BV25" s="397"/>
      <c r="BW25" s="397"/>
      <c r="BX25" s="397"/>
      <c r="BY25" s="397"/>
      <c r="BZ25" s="397"/>
      <c r="CA25" s="397"/>
      <c r="CB25" s="397"/>
      <c r="CC25" s="397"/>
      <c r="CD25" s="397"/>
      <c r="CE25" s="397"/>
      <c r="CF25" s="397"/>
      <c r="CG25" s="397"/>
      <c r="CH25" s="397"/>
      <c r="CI25" s="397"/>
      <c r="CJ25" s="397"/>
      <c r="CK25" s="397"/>
      <c r="CL25" s="397"/>
      <c r="CM25" s="397"/>
      <c r="CN25" s="397"/>
      <c r="CO25" s="397"/>
      <c r="CP25" s="397"/>
      <c r="CQ25" s="397"/>
      <c r="CR25" s="397"/>
      <c r="CS25" s="397"/>
      <c r="CT25" s="397"/>
      <c r="CU25" s="397"/>
      <c r="CV25" s="397"/>
      <c r="CW25" s="397"/>
      <c r="CX25" s="397"/>
      <c r="CY25" s="397"/>
      <c r="CZ25" s="397"/>
      <c r="DA25" s="397"/>
      <c r="DB25" s="397"/>
      <c r="DC25" s="397"/>
      <c r="DD25" s="397"/>
      <c r="DE25" s="397"/>
      <c r="DF25" s="397"/>
      <c r="DG25" s="397"/>
      <c r="DH25" s="397"/>
      <c r="DI25" s="397"/>
      <c r="DJ25" s="397"/>
      <c r="DK25" s="397"/>
      <c r="DL25" s="397"/>
      <c r="DM25" s="397"/>
      <c r="DN25" s="397"/>
      <c r="DO25" s="397"/>
      <c r="DP25" s="397"/>
      <c r="DQ25" s="397"/>
      <c r="DR25" s="397"/>
      <c r="DS25" s="397"/>
      <c r="DT25" s="397"/>
      <c r="DU25" s="397"/>
      <c r="DV25" s="397"/>
      <c r="DW25" s="397"/>
      <c r="DX25" s="397"/>
      <c r="DY25" s="397"/>
      <c r="DZ25" s="397"/>
      <c r="EA25" s="397"/>
      <c r="EB25" s="397"/>
      <c r="EC25" s="397"/>
      <c r="ED25" s="397"/>
      <c r="EE25" s="397"/>
      <c r="EF25" s="397"/>
      <c r="EG25" s="397"/>
      <c r="EH25" s="397"/>
      <c r="EI25" s="397"/>
      <c r="EJ25" s="397"/>
      <c r="EK25" s="397"/>
      <c r="EL25" s="397"/>
      <c r="EM25" s="397"/>
      <c r="EN25" s="397"/>
      <c r="EO25" s="397"/>
      <c r="EP25" s="397"/>
      <c r="EQ25" s="397"/>
      <c r="ER25" s="397"/>
      <c r="ES25" s="397"/>
      <c r="ET25" s="397"/>
      <c r="EU25" s="397"/>
      <c r="EV25" s="397"/>
      <c r="EW25" s="397"/>
      <c r="EX25" s="397"/>
      <c r="EY25" s="397"/>
      <c r="EZ25" s="397"/>
      <c r="FA25" s="397"/>
      <c r="FB25" s="397"/>
      <c r="FC25" s="397"/>
      <c r="FD25" s="397"/>
    </row>
    <row r="26" spans="1:160">
      <c r="A26" s="401"/>
      <c r="B26" s="402"/>
      <c r="C26" s="403"/>
    </row>
    <row r="27" spans="1:160">
      <c r="A27" s="401"/>
      <c r="B27" s="403"/>
      <c r="C27" s="403"/>
    </row>
    <row r="28" spans="1:160">
      <c r="A28" s="401"/>
      <c r="B28" s="403"/>
      <c r="C28" s="403"/>
    </row>
    <row r="29" spans="1:160">
      <c r="A29" s="401"/>
      <c r="B29" s="403"/>
      <c r="C29" s="403"/>
    </row>
    <row r="30" spans="1:160">
      <c r="A30" s="401"/>
      <c r="B30" s="403"/>
      <c r="C30" s="403"/>
    </row>
    <row r="31" spans="1:160">
      <c r="A31" s="401"/>
      <c r="B31" s="403"/>
      <c r="C31" s="403"/>
    </row>
    <row r="32" spans="1:160">
      <c r="A32" s="401"/>
      <c r="B32" s="403"/>
      <c r="C32" s="403"/>
    </row>
    <row r="33" spans="1:3">
      <c r="A33" s="401"/>
      <c r="B33" s="403"/>
      <c r="C33" s="403"/>
    </row>
    <row r="34" spans="1:3">
      <c r="A34" s="401"/>
      <c r="B34" s="403"/>
      <c r="C34" s="403"/>
    </row>
    <row r="35" spans="1:3">
      <c r="A35" s="401"/>
      <c r="B35" s="403"/>
      <c r="C35" s="403"/>
    </row>
    <row r="36" spans="1:3">
      <c r="A36" s="401"/>
      <c r="B36" s="403"/>
      <c r="C36" s="403"/>
    </row>
    <row r="37" spans="1:3">
      <c r="A37" s="401"/>
      <c r="B37" s="403"/>
      <c r="C37" s="403"/>
    </row>
    <row r="38" spans="1:3">
      <c r="A38" s="401"/>
      <c r="B38" s="403"/>
      <c r="C38" s="403"/>
    </row>
    <row r="39" spans="1:3">
      <c r="A39" s="401"/>
      <c r="B39" s="403"/>
      <c r="C39" s="403"/>
    </row>
    <row r="40" spans="1:3">
      <c r="A40" s="401"/>
      <c r="B40" s="403"/>
      <c r="C40" s="403"/>
    </row>
    <row r="41" spans="1:3">
      <c r="A41" s="401"/>
      <c r="B41" s="403"/>
      <c r="C41" s="403"/>
    </row>
    <row r="42" spans="1:3">
      <c r="A42" s="401"/>
      <c r="B42" s="403"/>
      <c r="C42" s="403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O32"/>
  <sheetViews>
    <sheetView showGridLines="0" zoomScale="110" zoomScaleNormal="110" workbookViewId="0">
      <selection activeCell="H10" sqref="H10"/>
    </sheetView>
  </sheetViews>
  <sheetFormatPr baseColWidth="10" defaultRowHeight="12.75"/>
  <cols>
    <col min="1" max="1" width="42.140625" style="303" customWidth="1"/>
    <col min="2" max="2" width="12.7109375" style="102" customWidth="1"/>
    <col min="3" max="3" width="15.140625" style="102" customWidth="1"/>
    <col min="4" max="4" width="14" style="102" customWidth="1"/>
    <col min="5" max="5" width="12.85546875" style="102" customWidth="1"/>
    <col min="6" max="6" width="10" style="102" customWidth="1"/>
    <col min="7" max="7" width="9.28515625" style="102" customWidth="1"/>
    <col min="8" max="8" width="18" style="102" bestFit="1" customWidth="1"/>
    <col min="9" max="9" width="14.140625" style="102" customWidth="1"/>
    <col min="10" max="10" width="12.85546875" style="102" bestFit="1" customWidth="1"/>
    <col min="11" max="11" width="23.5703125" style="102" customWidth="1"/>
    <col min="12" max="14" width="11.42578125" style="102"/>
    <col min="15" max="15" width="18.5703125" style="158" bestFit="1" customWidth="1"/>
    <col min="16" max="18" width="11.42578125" style="102"/>
    <col min="19" max="19" width="27" style="102" customWidth="1"/>
    <col min="20" max="26" width="11.42578125" style="102"/>
    <col min="27" max="27" width="35.5703125" style="102" customWidth="1"/>
    <col min="28" max="250" width="11.42578125" style="102"/>
    <col min="251" max="251" width="34.42578125" style="102" customWidth="1"/>
    <col min="252" max="252" width="12.7109375" style="102" customWidth="1"/>
    <col min="253" max="253" width="10.85546875" style="102" customWidth="1"/>
    <col min="254" max="254" width="10.42578125" style="102" customWidth="1"/>
    <col min="255" max="255" width="12.140625" style="102" customWidth="1"/>
    <col min="256" max="256" width="10" style="102" customWidth="1"/>
    <col min="257" max="257" width="9.28515625" style="102" customWidth="1"/>
    <col min="258" max="258" width="12.28515625" style="102" bestFit="1" customWidth="1"/>
    <col min="259" max="259" width="28.7109375" style="102" customWidth="1"/>
    <col min="260" max="261" width="11.5703125" style="102" bestFit="1" customWidth="1"/>
    <col min="262" max="266" width="11.42578125" style="102"/>
    <col min="267" max="267" width="23.5703125" style="102" customWidth="1"/>
    <col min="268" max="274" width="11.42578125" style="102"/>
    <col min="275" max="275" width="27" style="102" customWidth="1"/>
    <col min="276" max="282" width="11.42578125" style="102"/>
    <col min="283" max="283" width="35.5703125" style="102" customWidth="1"/>
    <col min="284" max="506" width="11.42578125" style="102"/>
    <col min="507" max="507" width="34.42578125" style="102" customWidth="1"/>
    <col min="508" max="508" width="12.7109375" style="102" customWidth="1"/>
    <col min="509" max="509" width="10.85546875" style="102" customWidth="1"/>
    <col min="510" max="510" width="10.42578125" style="102" customWidth="1"/>
    <col min="511" max="511" width="12.140625" style="102" customWidth="1"/>
    <col min="512" max="512" width="10" style="102" customWidth="1"/>
    <col min="513" max="513" width="9.28515625" style="102" customWidth="1"/>
    <col min="514" max="514" width="12.28515625" style="102" bestFit="1" customWidth="1"/>
    <col min="515" max="515" width="28.7109375" style="102" customWidth="1"/>
    <col min="516" max="517" width="11.5703125" style="102" bestFit="1" customWidth="1"/>
    <col min="518" max="522" width="11.42578125" style="102"/>
    <col min="523" max="523" width="23.5703125" style="102" customWidth="1"/>
    <col min="524" max="530" width="11.42578125" style="102"/>
    <col min="531" max="531" width="27" style="102" customWidth="1"/>
    <col min="532" max="538" width="11.42578125" style="102"/>
    <col min="539" max="539" width="35.5703125" style="102" customWidth="1"/>
    <col min="540" max="762" width="11.42578125" style="102"/>
    <col min="763" max="763" width="34.42578125" style="102" customWidth="1"/>
    <col min="764" max="764" width="12.7109375" style="102" customWidth="1"/>
    <col min="765" max="765" width="10.85546875" style="102" customWidth="1"/>
    <col min="766" max="766" width="10.42578125" style="102" customWidth="1"/>
    <col min="767" max="767" width="12.140625" style="102" customWidth="1"/>
    <col min="768" max="768" width="10" style="102" customWidth="1"/>
    <col min="769" max="769" width="9.28515625" style="102" customWidth="1"/>
    <col min="770" max="770" width="12.28515625" style="102" bestFit="1" customWidth="1"/>
    <col min="771" max="771" width="28.7109375" style="102" customWidth="1"/>
    <col min="772" max="773" width="11.5703125" style="102" bestFit="1" customWidth="1"/>
    <col min="774" max="778" width="11.42578125" style="102"/>
    <col min="779" max="779" width="23.5703125" style="102" customWidth="1"/>
    <col min="780" max="786" width="11.42578125" style="102"/>
    <col min="787" max="787" width="27" style="102" customWidth="1"/>
    <col min="788" max="794" width="11.42578125" style="102"/>
    <col min="795" max="795" width="35.5703125" style="102" customWidth="1"/>
    <col min="796" max="1018" width="11.42578125" style="102"/>
    <col min="1019" max="1019" width="34.42578125" style="102" customWidth="1"/>
    <col min="1020" max="1020" width="12.7109375" style="102" customWidth="1"/>
    <col min="1021" max="1021" width="10.85546875" style="102" customWidth="1"/>
    <col min="1022" max="1022" width="10.42578125" style="102" customWidth="1"/>
    <col min="1023" max="1023" width="12.140625" style="102" customWidth="1"/>
    <col min="1024" max="1024" width="10" style="102" customWidth="1"/>
    <col min="1025" max="1025" width="9.28515625" style="102" customWidth="1"/>
    <col min="1026" max="1026" width="12.28515625" style="102" bestFit="1" customWidth="1"/>
    <col min="1027" max="1027" width="28.7109375" style="102" customWidth="1"/>
    <col min="1028" max="1029" width="11.5703125" style="102" bestFit="1" customWidth="1"/>
    <col min="1030" max="1034" width="11.42578125" style="102"/>
    <col min="1035" max="1035" width="23.5703125" style="102" customWidth="1"/>
    <col min="1036" max="1042" width="11.42578125" style="102"/>
    <col min="1043" max="1043" width="27" style="102" customWidth="1"/>
    <col min="1044" max="1050" width="11.42578125" style="102"/>
    <col min="1051" max="1051" width="35.5703125" style="102" customWidth="1"/>
    <col min="1052" max="1274" width="11.42578125" style="102"/>
    <col min="1275" max="1275" width="34.42578125" style="102" customWidth="1"/>
    <col min="1276" max="1276" width="12.7109375" style="102" customWidth="1"/>
    <col min="1277" max="1277" width="10.85546875" style="102" customWidth="1"/>
    <col min="1278" max="1278" width="10.42578125" style="102" customWidth="1"/>
    <col min="1279" max="1279" width="12.140625" style="102" customWidth="1"/>
    <col min="1280" max="1280" width="10" style="102" customWidth="1"/>
    <col min="1281" max="1281" width="9.28515625" style="102" customWidth="1"/>
    <col min="1282" max="1282" width="12.28515625" style="102" bestFit="1" customWidth="1"/>
    <col min="1283" max="1283" width="28.7109375" style="102" customWidth="1"/>
    <col min="1284" max="1285" width="11.5703125" style="102" bestFit="1" customWidth="1"/>
    <col min="1286" max="1290" width="11.42578125" style="102"/>
    <col min="1291" max="1291" width="23.5703125" style="102" customWidth="1"/>
    <col min="1292" max="1298" width="11.42578125" style="102"/>
    <col min="1299" max="1299" width="27" style="102" customWidth="1"/>
    <col min="1300" max="1306" width="11.42578125" style="102"/>
    <col min="1307" max="1307" width="35.5703125" style="102" customWidth="1"/>
    <col min="1308" max="1530" width="11.42578125" style="102"/>
    <col min="1531" max="1531" width="34.42578125" style="102" customWidth="1"/>
    <col min="1532" max="1532" width="12.7109375" style="102" customWidth="1"/>
    <col min="1533" max="1533" width="10.85546875" style="102" customWidth="1"/>
    <col min="1534" max="1534" width="10.42578125" style="102" customWidth="1"/>
    <col min="1535" max="1535" width="12.140625" style="102" customWidth="1"/>
    <col min="1536" max="1536" width="10" style="102" customWidth="1"/>
    <col min="1537" max="1537" width="9.28515625" style="102" customWidth="1"/>
    <col min="1538" max="1538" width="12.28515625" style="102" bestFit="1" customWidth="1"/>
    <col min="1539" max="1539" width="28.7109375" style="102" customWidth="1"/>
    <col min="1540" max="1541" width="11.5703125" style="102" bestFit="1" customWidth="1"/>
    <col min="1542" max="1546" width="11.42578125" style="102"/>
    <col min="1547" max="1547" width="23.5703125" style="102" customWidth="1"/>
    <col min="1548" max="1554" width="11.42578125" style="102"/>
    <col min="1555" max="1555" width="27" style="102" customWidth="1"/>
    <col min="1556" max="1562" width="11.42578125" style="102"/>
    <col min="1563" max="1563" width="35.5703125" style="102" customWidth="1"/>
    <col min="1564" max="1786" width="11.42578125" style="102"/>
    <col min="1787" max="1787" width="34.42578125" style="102" customWidth="1"/>
    <col min="1788" max="1788" width="12.7109375" style="102" customWidth="1"/>
    <col min="1789" max="1789" width="10.85546875" style="102" customWidth="1"/>
    <col min="1790" max="1790" width="10.42578125" style="102" customWidth="1"/>
    <col min="1791" max="1791" width="12.140625" style="102" customWidth="1"/>
    <col min="1792" max="1792" width="10" style="102" customWidth="1"/>
    <col min="1793" max="1793" width="9.28515625" style="102" customWidth="1"/>
    <col min="1794" max="1794" width="12.28515625" style="102" bestFit="1" customWidth="1"/>
    <col min="1795" max="1795" width="28.7109375" style="102" customWidth="1"/>
    <col min="1796" max="1797" width="11.5703125" style="102" bestFit="1" customWidth="1"/>
    <col min="1798" max="1802" width="11.42578125" style="102"/>
    <col min="1803" max="1803" width="23.5703125" style="102" customWidth="1"/>
    <col min="1804" max="1810" width="11.42578125" style="102"/>
    <col min="1811" max="1811" width="27" style="102" customWidth="1"/>
    <col min="1812" max="1818" width="11.42578125" style="102"/>
    <col min="1819" max="1819" width="35.5703125" style="102" customWidth="1"/>
    <col min="1820" max="2042" width="11.42578125" style="102"/>
    <col min="2043" max="2043" width="34.42578125" style="102" customWidth="1"/>
    <col min="2044" max="2044" width="12.7109375" style="102" customWidth="1"/>
    <col min="2045" max="2045" width="10.85546875" style="102" customWidth="1"/>
    <col min="2046" max="2046" width="10.42578125" style="102" customWidth="1"/>
    <col min="2047" max="2047" width="12.140625" style="102" customWidth="1"/>
    <col min="2048" max="2048" width="10" style="102" customWidth="1"/>
    <col min="2049" max="2049" width="9.28515625" style="102" customWidth="1"/>
    <col min="2050" max="2050" width="12.28515625" style="102" bestFit="1" customWidth="1"/>
    <col min="2051" max="2051" width="28.7109375" style="102" customWidth="1"/>
    <col min="2052" max="2053" width="11.5703125" style="102" bestFit="1" customWidth="1"/>
    <col min="2054" max="2058" width="11.42578125" style="102"/>
    <col min="2059" max="2059" width="23.5703125" style="102" customWidth="1"/>
    <col min="2060" max="2066" width="11.42578125" style="102"/>
    <col min="2067" max="2067" width="27" style="102" customWidth="1"/>
    <col min="2068" max="2074" width="11.42578125" style="102"/>
    <col min="2075" max="2075" width="35.5703125" style="102" customWidth="1"/>
    <col min="2076" max="2298" width="11.42578125" style="102"/>
    <col min="2299" max="2299" width="34.42578125" style="102" customWidth="1"/>
    <col min="2300" max="2300" width="12.7109375" style="102" customWidth="1"/>
    <col min="2301" max="2301" width="10.85546875" style="102" customWidth="1"/>
    <col min="2302" max="2302" width="10.42578125" style="102" customWidth="1"/>
    <col min="2303" max="2303" width="12.140625" style="102" customWidth="1"/>
    <col min="2304" max="2304" width="10" style="102" customWidth="1"/>
    <col min="2305" max="2305" width="9.28515625" style="102" customWidth="1"/>
    <col min="2306" max="2306" width="12.28515625" style="102" bestFit="1" customWidth="1"/>
    <col min="2307" max="2307" width="28.7109375" style="102" customWidth="1"/>
    <col min="2308" max="2309" width="11.5703125" style="102" bestFit="1" customWidth="1"/>
    <col min="2310" max="2314" width="11.42578125" style="102"/>
    <col min="2315" max="2315" width="23.5703125" style="102" customWidth="1"/>
    <col min="2316" max="2322" width="11.42578125" style="102"/>
    <col min="2323" max="2323" width="27" style="102" customWidth="1"/>
    <col min="2324" max="2330" width="11.42578125" style="102"/>
    <col min="2331" max="2331" width="35.5703125" style="102" customWidth="1"/>
    <col min="2332" max="2554" width="11.42578125" style="102"/>
    <col min="2555" max="2555" width="34.42578125" style="102" customWidth="1"/>
    <col min="2556" max="2556" width="12.7109375" style="102" customWidth="1"/>
    <col min="2557" max="2557" width="10.85546875" style="102" customWidth="1"/>
    <col min="2558" max="2558" width="10.42578125" style="102" customWidth="1"/>
    <col min="2559" max="2559" width="12.140625" style="102" customWidth="1"/>
    <col min="2560" max="2560" width="10" style="102" customWidth="1"/>
    <col min="2561" max="2561" width="9.28515625" style="102" customWidth="1"/>
    <col min="2562" max="2562" width="12.28515625" style="102" bestFit="1" customWidth="1"/>
    <col min="2563" max="2563" width="28.7109375" style="102" customWidth="1"/>
    <col min="2564" max="2565" width="11.5703125" style="102" bestFit="1" customWidth="1"/>
    <col min="2566" max="2570" width="11.42578125" style="102"/>
    <col min="2571" max="2571" width="23.5703125" style="102" customWidth="1"/>
    <col min="2572" max="2578" width="11.42578125" style="102"/>
    <col min="2579" max="2579" width="27" style="102" customWidth="1"/>
    <col min="2580" max="2586" width="11.42578125" style="102"/>
    <col min="2587" max="2587" width="35.5703125" style="102" customWidth="1"/>
    <col min="2588" max="2810" width="11.42578125" style="102"/>
    <col min="2811" max="2811" width="34.42578125" style="102" customWidth="1"/>
    <col min="2812" max="2812" width="12.7109375" style="102" customWidth="1"/>
    <col min="2813" max="2813" width="10.85546875" style="102" customWidth="1"/>
    <col min="2814" max="2814" width="10.42578125" style="102" customWidth="1"/>
    <col min="2815" max="2815" width="12.140625" style="102" customWidth="1"/>
    <col min="2816" max="2816" width="10" style="102" customWidth="1"/>
    <col min="2817" max="2817" width="9.28515625" style="102" customWidth="1"/>
    <col min="2818" max="2818" width="12.28515625" style="102" bestFit="1" customWidth="1"/>
    <col min="2819" max="2819" width="28.7109375" style="102" customWidth="1"/>
    <col min="2820" max="2821" width="11.5703125" style="102" bestFit="1" customWidth="1"/>
    <col min="2822" max="2826" width="11.42578125" style="102"/>
    <col min="2827" max="2827" width="23.5703125" style="102" customWidth="1"/>
    <col min="2828" max="2834" width="11.42578125" style="102"/>
    <col min="2835" max="2835" width="27" style="102" customWidth="1"/>
    <col min="2836" max="2842" width="11.42578125" style="102"/>
    <col min="2843" max="2843" width="35.5703125" style="102" customWidth="1"/>
    <col min="2844" max="3066" width="11.42578125" style="102"/>
    <col min="3067" max="3067" width="34.42578125" style="102" customWidth="1"/>
    <col min="3068" max="3068" width="12.7109375" style="102" customWidth="1"/>
    <col min="3069" max="3069" width="10.85546875" style="102" customWidth="1"/>
    <col min="3070" max="3070" width="10.42578125" style="102" customWidth="1"/>
    <col min="3071" max="3071" width="12.140625" style="102" customWidth="1"/>
    <col min="3072" max="3072" width="10" style="102" customWidth="1"/>
    <col min="3073" max="3073" width="9.28515625" style="102" customWidth="1"/>
    <col min="3074" max="3074" width="12.28515625" style="102" bestFit="1" customWidth="1"/>
    <col min="3075" max="3075" width="28.7109375" style="102" customWidth="1"/>
    <col min="3076" max="3077" width="11.5703125" style="102" bestFit="1" customWidth="1"/>
    <col min="3078" max="3082" width="11.42578125" style="102"/>
    <col min="3083" max="3083" width="23.5703125" style="102" customWidth="1"/>
    <col min="3084" max="3090" width="11.42578125" style="102"/>
    <col min="3091" max="3091" width="27" style="102" customWidth="1"/>
    <col min="3092" max="3098" width="11.42578125" style="102"/>
    <col min="3099" max="3099" width="35.5703125" style="102" customWidth="1"/>
    <col min="3100" max="3322" width="11.42578125" style="102"/>
    <col min="3323" max="3323" width="34.42578125" style="102" customWidth="1"/>
    <col min="3324" max="3324" width="12.7109375" style="102" customWidth="1"/>
    <col min="3325" max="3325" width="10.85546875" style="102" customWidth="1"/>
    <col min="3326" max="3326" width="10.42578125" style="102" customWidth="1"/>
    <col min="3327" max="3327" width="12.140625" style="102" customWidth="1"/>
    <col min="3328" max="3328" width="10" style="102" customWidth="1"/>
    <col min="3329" max="3329" width="9.28515625" style="102" customWidth="1"/>
    <col min="3330" max="3330" width="12.28515625" style="102" bestFit="1" customWidth="1"/>
    <col min="3331" max="3331" width="28.7109375" style="102" customWidth="1"/>
    <col min="3332" max="3333" width="11.5703125" style="102" bestFit="1" customWidth="1"/>
    <col min="3334" max="3338" width="11.42578125" style="102"/>
    <col min="3339" max="3339" width="23.5703125" style="102" customWidth="1"/>
    <col min="3340" max="3346" width="11.42578125" style="102"/>
    <col min="3347" max="3347" width="27" style="102" customWidth="1"/>
    <col min="3348" max="3354" width="11.42578125" style="102"/>
    <col min="3355" max="3355" width="35.5703125" style="102" customWidth="1"/>
    <col min="3356" max="3578" width="11.42578125" style="102"/>
    <col min="3579" max="3579" width="34.42578125" style="102" customWidth="1"/>
    <col min="3580" max="3580" width="12.7109375" style="102" customWidth="1"/>
    <col min="3581" max="3581" width="10.85546875" style="102" customWidth="1"/>
    <col min="3582" max="3582" width="10.42578125" style="102" customWidth="1"/>
    <col min="3583" max="3583" width="12.140625" style="102" customWidth="1"/>
    <col min="3584" max="3584" width="10" style="102" customWidth="1"/>
    <col min="3585" max="3585" width="9.28515625" style="102" customWidth="1"/>
    <col min="3586" max="3586" width="12.28515625" style="102" bestFit="1" customWidth="1"/>
    <col min="3587" max="3587" width="28.7109375" style="102" customWidth="1"/>
    <col min="3588" max="3589" width="11.5703125" style="102" bestFit="1" customWidth="1"/>
    <col min="3590" max="3594" width="11.42578125" style="102"/>
    <col min="3595" max="3595" width="23.5703125" style="102" customWidth="1"/>
    <col min="3596" max="3602" width="11.42578125" style="102"/>
    <col min="3603" max="3603" width="27" style="102" customWidth="1"/>
    <col min="3604" max="3610" width="11.42578125" style="102"/>
    <col min="3611" max="3611" width="35.5703125" style="102" customWidth="1"/>
    <col min="3612" max="3834" width="11.42578125" style="102"/>
    <col min="3835" max="3835" width="34.42578125" style="102" customWidth="1"/>
    <col min="3836" max="3836" width="12.7109375" style="102" customWidth="1"/>
    <col min="3837" max="3837" width="10.85546875" style="102" customWidth="1"/>
    <col min="3838" max="3838" width="10.42578125" style="102" customWidth="1"/>
    <col min="3839" max="3839" width="12.140625" style="102" customWidth="1"/>
    <col min="3840" max="3840" width="10" style="102" customWidth="1"/>
    <col min="3841" max="3841" width="9.28515625" style="102" customWidth="1"/>
    <col min="3842" max="3842" width="12.28515625" style="102" bestFit="1" customWidth="1"/>
    <col min="3843" max="3843" width="28.7109375" style="102" customWidth="1"/>
    <col min="3844" max="3845" width="11.5703125" style="102" bestFit="1" customWidth="1"/>
    <col min="3846" max="3850" width="11.42578125" style="102"/>
    <col min="3851" max="3851" width="23.5703125" style="102" customWidth="1"/>
    <col min="3852" max="3858" width="11.42578125" style="102"/>
    <col min="3859" max="3859" width="27" style="102" customWidth="1"/>
    <col min="3860" max="3866" width="11.42578125" style="102"/>
    <col min="3867" max="3867" width="35.5703125" style="102" customWidth="1"/>
    <col min="3868" max="4090" width="11.42578125" style="102"/>
    <col min="4091" max="4091" width="34.42578125" style="102" customWidth="1"/>
    <col min="4092" max="4092" width="12.7109375" style="102" customWidth="1"/>
    <col min="4093" max="4093" width="10.85546875" style="102" customWidth="1"/>
    <col min="4094" max="4094" width="10.42578125" style="102" customWidth="1"/>
    <col min="4095" max="4095" width="12.140625" style="102" customWidth="1"/>
    <col min="4096" max="4096" width="10" style="102" customWidth="1"/>
    <col min="4097" max="4097" width="9.28515625" style="102" customWidth="1"/>
    <col min="4098" max="4098" width="12.28515625" style="102" bestFit="1" customWidth="1"/>
    <col min="4099" max="4099" width="28.7109375" style="102" customWidth="1"/>
    <col min="4100" max="4101" width="11.5703125" style="102" bestFit="1" customWidth="1"/>
    <col min="4102" max="4106" width="11.42578125" style="102"/>
    <col min="4107" max="4107" width="23.5703125" style="102" customWidth="1"/>
    <col min="4108" max="4114" width="11.42578125" style="102"/>
    <col min="4115" max="4115" width="27" style="102" customWidth="1"/>
    <col min="4116" max="4122" width="11.42578125" style="102"/>
    <col min="4123" max="4123" width="35.5703125" style="102" customWidth="1"/>
    <col min="4124" max="4346" width="11.42578125" style="102"/>
    <col min="4347" max="4347" width="34.42578125" style="102" customWidth="1"/>
    <col min="4348" max="4348" width="12.7109375" style="102" customWidth="1"/>
    <col min="4349" max="4349" width="10.85546875" style="102" customWidth="1"/>
    <col min="4350" max="4350" width="10.42578125" style="102" customWidth="1"/>
    <col min="4351" max="4351" width="12.140625" style="102" customWidth="1"/>
    <col min="4352" max="4352" width="10" style="102" customWidth="1"/>
    <col min="4353" max="4353" width="9.28515625" style="102" customWidth="1"/>
    <col min="4354" max="4354" width="12.28515625" style="102" bestFit="1" customWidth="1"/>
    <col min="4355" max="4355" width="28.7109375" style="102" customWidth="1"/>
    <col min="4356" max="4357" width="11.5703125" style="102" bestFit="1" customWidth="1"/>
    <col min="4358" max="4362" width="11.42578125" style="102"/>
    <col min="4363" max="4363" width="23.5703125" style="102" customWidth="1"/>
    <col min="4364" max="4370" width="11.42578125" style="102"/>
    <col min="4371" max="4371" width="27" style="102" customWidth="1"/>
    <col min="4372" max="4378" width="11.42578125" style="102"/>
    <col min="4379" max="4379" width="35.5703125" style="102" customWidth="1"/>
    <col min="4380" max="4602" width="11.42578125" style="102"/>
    <col min="4603" max="4603" width="34.42578125" style="102" customWidth="1"/>
    <col min="4604" max="4604" width="12.7109375" style="102" customWidth="1"/>
    <col min="4605" max="4605" width="10.85546875" style="102" customWidth="1"/>
    <col min="4606" max="4606" width="10.42578125" style="102" customWidth="1"/>
    <col min="4607" max="4607" width="12.140625" style="102" customWidth="1"/>
    <col min="4608" max="4608" width="10" style="102" customWidth="1"/>
    <col min="4609" max="4609" width="9.28515625" style="102" customWidth="1"/>
    <col min="4610" max="4610" width="12.28515625" style="102" bestFit="1" customWidth="1"/>
    <col min="4611" max="4611" width="28.7109375" style="102" customWidth="1"/>
    <col min="4612" max="4613" width="11.5703125" style="102" bestFit="1" customWidth="1"/>
    <col min="4614" max="4618" width="11.42578125" style="102"/>
    <col min="4619" max="4619" width="23.5703125" style="102" customWidth="1"/>
    <col min="4620" max="4626" width="11.42578125" style="102"/>
    <col min="4627" max="4627" width="27" style="102" customWidth="1"/>
    <col min="4628" max="4634" width="11.42578125" style="102"/>
    <col min="4635" max="4635" width="35.5703125" style="102" customWidth="1"/>
    <col min="4636" max="4858" width="11.42578125" style="102"/>
    <col min="4859" max="4859" width="34.42578125" style="102" customWidth="1"/>
    <col min="4860" max="4860" width="12.7109375" style="102" customWidth="1"/>
    <col min="4861" max="4861" width="10.85546875" style="102" customWidth="1"/>
    <col min="4862" max="4862" width="10.42578125" style="102" customWidth="1"/>
    <col min="4863" max="4863" width="12.140625" style="102" customWidth="1"/>
    <col min="4864" max="4864" width="10" style="102" customWidth="1"/>
    <col min="4865" max="4865" width="9.28515625" style="102" customWidth="1"/>
    <col min="4866" max="4866" width="12.28515625" style="102" bestFit="1" customWidth="1"/>
    <col min="4867" max="4867" width="28.7109375" style="102" customWidth="1"/>
    <col min="4868" max="4869" width="11.5703125" style="102" bestFit="1" customWidth="1"/>
    <col min="4870" max="4874" width="11.42578125" style="102"/>
    <col min="4875" max="4875" width="23.5703125" style="102" customWidth="1"/>
    <col min="4876" max="4882" width="11.42578125" style="102"/>
    <col min="4883" max="4883" width="27" style="102" customWidth="1"/>
    <col min="4884" max="4890" width="11.42578125" style="102"/>
    <col min="4891" max="4891" width="35.5703125" style="102" customWidth="1"/>
    <col min="4892" max="5114" width="11.42578125" style="102"/>
    <col min="5115" max="5115" width="34.42578125" style="102" customWidth="1"/>
    <col min="5116" max="5116" width="12.7109375" style="102" customWidth="1"/>
    <col min="5117" max="5117" width="10.85546875" style="102" customWidth="1"/>
    <col min="5118" max="5118" width="10.42578125" style="102" customWidth="1"/>
    <col min="5119" max="5119" width="12.140625" style="102" customWidth="1"/>
    <col min="5120" max="5120" width="10" style="102" customWidth="1"/>
    <col min="5121" max="5121" width="9.28515625" style="102" customWidth="1"/>
    <col min="5122" max="5122" width="12.28515625" style="102" bestFit="1" customWidth="1"/>
    <col min="5123" max="5123" width="28.7109375" style="102" customWidth="1"/>
    <col min="5124" max="5125" width="11.5703125" style="102" bestFit="1" customWidth="1"/>
    <col min="5126" max="5130" width="11.42578125" style="102"/>
    <col min="5131" max="5131" width="23.5703125" style="102" customWidth="1"/>
    <col min="5132" max="5138" width="11.42578125" style="102"/>
    <col min="5139" max="5139" width="27" style="102" customWidth="1"/>
    <col min="5140" max="5146" width="11.42578125" style="102"/>
    <col min="5147" max="5147" width="35.5703125" style="102" customWidth="1"/>
    <col min="5148" max="5370" width="11.42578125" style="102"/>
    <col min="5371" max="5371" width="34.42578125" style="102" customWidth="1"/>
    <col min="5372" max="5372" width="12.7109375" style="102" customWidth="1"/>
    <col min="5373" max="5373" width="10.85546875" style="102" customWidth="1"/>
    <col min="5374" max="5374" width="10.42578125" style="102" customWidth="1"/>
    <col min="5375" max="5375" width="12.140625" style="102" customWidth="1"/>
    <col min="5376" max="5376" width="10" style="102" customWidth="1"/>
    <col min="5377" max="5377" width="9.28515625" style="102" customWidth="1"/>
    <col min="5378" max="5378" width="12.28515625" style="102" bestFit="1" customWidth="1"/>
    <col min="5379" max="5379" width="28.7109375" style="102" customWidth="1"/>
    <col min="5380" max="5381" width="11.5703125" style="102" bestFit="1" customWidth="1"/>
    <col min="5382" max="5386" width="11.42578125" style="102"/>
    <col min="5387" max="5387" width="23.5703125" style="102" customWidth="1"/>
    <col min="5388" max="5394" width="11.42578125" style="102"/>
    <col min="5395" max="5395" width="27" style="102" customWidth="1"/>
    <col min="5396" max="5402" width="11.42578125" style="102"/>
    <col min="5403" max="5403" width="35.5703125" style="102" customWidth="1"/>
    <col min="5404" max="5626" width="11.42578125" style="102"/>
    <col min="5627" max="5627" width="34.42578125" style="102" customWidth="1"/>
    <col min="5628" max="5628" width="12.7109375" style="102" customWidth="1"/>
    <col min="5629" max="5629" width="10.85546875" style="102" customWidth="1"/>
    <col min="5630" max="5630" width="10.42578125" style="102" customWidth="1"/>
    <col min="5631" max="5631" width="12.140625" style="102" customWidth="1"/>
    <col min="5632" max="5632" width="10" style="102" customWidth="1"/>
    <col min="5633" max="5633" width="9.28515625" style="102" customWidth="1"/>
    <col min="5634" max="5634" width="12.28515625" style="102" bestFit="1" customWidth="1"/>
    <col min="5635" max="5635" width="28.7109375" style="102" customWidth="1"/>
    <col min="5636" max="5637" width="11.5703125" style="102" bestFit="1" customWidth="1"/>
    <col min="5638" max="5642" width="11.42578125" style="102"/>
    <col min="5643" max="5643" width="23.5703125" style="102" customWidth="1"/>
    <col min="5644" max="5650" width="11.42578125" style="102"/>
    <col min="5651" max="5651" width="27" style="102" customWidth="1"/>
    <col min="5652" max="5658" width="11.42578125" style="102"/>
    <col min="5659" max="5659" width="35.5703125" style="102" customWidth="1"/>
    <col min="5660" max="5882" width="11.42578125" style="102"/>
    <col min="5883" max="5883" width="34.42578125" style="102" customWidth="1"/>
    <col min="5884" max="5884" width="12.7109375" style="102" customWidth="1"/>
    <col min="5885" max="5885" width="10.85546875" style="102" customWidth="1"/>
    <col min="5886" max="5886" width="10.42578125" style="102" customWidth="1"/>
    <col min="5887" max="5887" width="12.140625" style="102" customWidth="1"/>
    <col min="5888" max="5888" width="10" style="102" customWidth="1"/>
    <col min="5889" max="5889" width="9.28515625" style="102" customWidth="1"/>
    <col min="5890" max="5890" width="12.28515625" style="102" bestFit="1" customWidth="1"/>
    <col min="5891" max="5891" width="28.7109375" style="102" customWidth="1"/>
    <col min="5892" max="5893" width="11.5703125" style="102" bestFit="1" customWidth="1"/>
    <col min="5894" max="5898" width="11.42578125" style="102"/>
    <col min="5899" max="5899" width="23.5703125" style="102" customWidth="1"/>
    <col min="5900" max="5906" width="11.42578125" style="102"/>
    <col min="5907" max="5907" width="27" style="102" customWidth="1"/>
    <col min="5908" max="5914" width="11.42578125" style="102"/>
    <col min="5915" max="5915" width="35.5703125" style="102" customWidth="1"/>
    <col min="5916" max="6138" width="11.42578125" style="102"/>
    <col min="6139" max="6139" width="34.42578125" style="102" customWidth="1"/>
    <col min="6140" max="6140" width="12.7109375" style="102" customWidth="1"/>
    <col min="6141" max="6141" width="10.85546875" style="102" customWidth="1"/>
    <col min="6142" max="6142" width="10.42578125" style="102" customWidth="1"/>
    <col min="6143" max="6143" width="12.140625" style="102" customWidth="1"/>
    <col min="6144" max="6144" width="10" style="102" customWidth="1"/>
    <col min="6145" max="6145" width="9.28515625" style="102" customWidth="1"/>
    <col min="6146" max="6146" width="12.28515625" style="102" bestFit="1" customWidth="1"/>
    <col min="6147" max="6147" width="28.7109375" style="102" customWidth="1"/>
    <col min="6148" max="6149" width="11.5703125" style="102" bestFit="1" customWidth="1"/>
    <col min="6150" max="6154" width="11.42578125" style="102"/>
    <col min="6155" max="6155" width="23.5703125" style="102" customWidth="1"/>
    <col min="6156" max="6162" width="11.42578125" style="102"/>
    <col min="6163" max="6163" width="27" style="102" customWidth="1"/>
    <col min="6164" max="6170" width="11.42578125" style="102"/>
    <col min="6171" max="6171" width="35.5703125" style="102" customWidth="1"/>
    <col min="6172" max="6394" width="11.42578125" style="102"/>
    <col min="6395" max="6395" width="34.42578125" style="102" customWidth="1"/>
    <col min="6396" max="6396" width="12.7109375" style="102" customWidth="1"/>
    <col min="6397" max="6397" width="10.85546875" style="102" customWidth="1"/>
    <col min="6398" max="6398" width="10.42578125" style="102" customWidth="1"/>
    <col min="6399" max="6399" width="12.140625" style="102" customWidth="1"/>
    <col min="6400" max="6400" width="10" style="102" customWidth="1"/>
    <col min="6401" max="6401" width="9.28515625" style="102" customWidth="1"/>
    <col min="6402" max="6402" width="12.28515625" style="102" bestFit="1" customWidth="1"/>
    <col min="6403" max="6403" width="28.7109375" style="102" customWidth="1"/>
    <col min="6404" max="6405" width="11.5703125" style="102" bestFit="1" customWidth="1"/>
    <col min="6406" max="6410" width="11.42578125" style="102"/>
    <col min="6411" max="6411" width="23.5703125" style="102" customWidth="1"/>
    <col min="6412" max="6418" width="11.42578125" style="102"/>
    <col min="6419" max="6419" width="27" style="102" customWidth="1"/>
    <col min="6420" max="6426" width="11.42578125" style="102"/>
    <col min="6427" max="6427" width="35.5703125" style="102" customWidth="1"/>
    <col min="6428" max="6650" width="11.42578125" style="102"/>
    <col min="6651" max="6651" width="34.42578125" style="102" customWidth="1"/>
    <col min="6652" max="6652" width="12.7109375" style="102" customWidth="1"/>
    <col min="6653" max="6653" width="10.85546875" style="102" customWidth="1"/>
    <col min="6654" max="6654" width="10.42578125" style="102" customWidth="1"/>
    <col min="6655" max="6655" width="12.140625" style="102" customWidth="1"/>
    <col min="6656" max="6656" width="10" style="102" customWidth="1"/>
    <col min="6657" max="6657" width="9.28515625" style="102" customWidth="1"/>
    <col min="6658" max="6658" width="12.28515625" style="102" bestFit="1" customWidth="1"/>
    <col min="6659" max="6659" width="28.7109375" style="102" customWidth="1"/>
    <col min="6660" max="6661" width="11.5703125" style="102" bestFit="1" customWidth="1"/>
    <col min="6662" max="6666" width="11.42578125" style="102"/>
    <col min="6667" max="6667" width="23.5703125" style="102" customWidth="1"/>
    <col min="6668" max="6674" width="11.42578125" style="102"/>
    <col min="6675" max="6675" width="27" style="102" customWidth="1"/>
    <col min="6676" max="6682" width="11.42578125" style="102"/>
    <col min="6683" max="6683" width="35.5703125" style="102" customWidth="1"/>
    <col min="6684" max="6906" width="11.42578125" style="102"/>
    <col min="6907" max="6907" width="34.42578125" style="102" customWidth="1"/>
    <col min="6908" max="6908" width="12.7109375" style="102" customWidth="1"/>
    <col min="6909" max="6909" width="10.85546875" style="102" customWidth="1"/>
    <col min="6910" max="6910" width="10.42578125" style="102" customWidth="1"/>
    <col min="6911" max="6911" width="12.140625" style="102" customWidth="1"/>
    <col min="6912" max="6912" width="10" style="102" customWidth="1"/>
    <col min="6913" max="6913" width="9.28515625" style="102" customWidth="1"/>
    <col min="6914" max="6914" width="12.28515625" style="102" bestFit="1" customWidth="1"/>
    <col min="6915" max="6915" width="28.7109375" style="102" customWidth="1"/>
    <col min="6916" max="6917" width="11.5703125" style="102" bestFit="1" customWidth="1"/>
    <col min="6918" max="6922" width="11.42578125" style="102"/>
    <col min="6923" max="6923" width="23.5703125" style="102" customWidth="1"/>
    <col min="6924" max="6930" width="11.42578125" style="102"/>
    <col min="6931" max="6931" width="27" style="102" customWidth="1"/>
    <col min="6932" max="6938" width="11.42578125" style="102"/>
    <col min="6939" max="6939" width="35.5703125" style="102" customWidth="1"/>
    <col min="6940" max="7162" width="11.42578125" style="102"/>
    <col min="7163" max="7163" width="34.42578125" style="102" customWidth="1"/>
    <col min="7164" max="7164" width="12.7109375" style="102" customWidth="1"/>
    <col min="7165" max="7165" width="10.85546875" style="102" customWidth="1"/>
    <col min="7166" max="7166" width="10.42578125" style="102" customWidth="1"/>
    <col min="7167" max="7167" width="12.140625" style="102" customWidth="1"/>
    <col min="7168" max="7168" width="10" style="102" customWidth="1"/>
    <col min="7169" max="7169" width="9.28515625" style="102" customWidth="1"/>
    <col min="7170" max="7170" width="12.28515625" style="102" bestFit="1" customWidth="1"/>
    <col min="7171" max="7171" width="28.7109375" style="102" customWidth="1"/>
    <col min="7172" max="7173" width="11.5703125" style="102" bestFit="1" customWidth="1"/>
    <col min="7174" max="7178" width="11.42578125" style="102"/>
    <col min="7179" max="7179" width="23.5703125" style="102" customWidth="1"/>
    <col min="7180" max="7186" width="11.42578125" style="102"/>
    <col min="7187" max="7187" width="27" style="102" customWidth="1"/>
    <col min="7188" max="7194" width="11.42578125" style="102"/>
    <col min="7195" max="7195" width="35.5703125" style="102" customWidth="1"/>
    <col min="7196" max="7418" width="11.42578125" style="102"/>
    <col min="7419" max="7419" width="34.42578125" style="102" customWidth="1"/>
    <col min="7420" max="7420" width="12.7109375" style="102" customWidth="1"/>
    <col min="7421" max="7421" width="10.85546875" style="102" customWidth="1"/>
    <col min="7422" max="7422" width="10.42578125" style="102" customWidth="1"/>
    <col min="7423" max="7423" width="12.140625" style="102" customWidth="1"/>
    <col min="7424" max="7424" width="10" style="102" customWidth="1"/>
    <col min="7425" max="7425" width="9.28515625" style="102" customWidth="1"/>
    <col min="7426" max="7426" width="12.28515625" style="102" bestFit="1" customWidth="1"/>
    <col min="7427" max="7427" width="28.7109375" style="102" customWidth="1"/>
    <col min="7428" max="7429" width="11.5703125" style="102" bestFit="1" customWidth="1"/>
    <col min="7430" max="7434" width="11.42578125" style="102"/>
    <col min="7435" max="7435" width="23.5703125" style="102" customWidth="1"/>
    <col min="7436" max="7442" width="11.42578125" style="102"/>
    <col min="7443" max="7443" width="27" style="102" customWidth="1"/>
    <col min="7444" max="7450" width="11.42578125" style="102"/>
    <col min="7451" max="7451" width="35.5703125" style="102" customWidth="1"/>
    <col min="7452" max="7674" width="11.42578125" style="102"/>
    <col min="7675" max="7675" width="34.42578125" style="102" customWidth="1"/>
    <col min="7676" max="7676" width="12.7109375" style="102" customWidth="1"/>
    <col min="7677" max="7677" width="10.85546875" style="102" customWidth="1"/>
    <col min="7678" max="7678" width="10.42578125" style="102" customWidth="1"/>
    <col min="7679" max="7679" width="12.140625" style="102" customWidth="1"/>
    <col min="7680" max="7680" width="10" style="102" customWidth="1"/>
    <col min="7681" max="7681" width="9.28515625" style="102" customWidth="1"/>
    <col min="7682" max="7682" width="12.28515625" style="102" bestFit="1" customWidth="1"/>
    <col min="7683" max="7683" width="28.7109375" style="102" customWidth="1"/>
    <col min="7684" max="7685" width="11.5703125" style="102" bestFit="1" customWidth="1"/>
    <col min="7686" max="7690" width="11.42578125" style="102"/>
    <col min="7691" max="7691" width="23.5703125" style="102" customWidth="1"/>
    <col min="7692" max="7698" width="11.42578125" style="102"/>
    <col min="7699" max="7699" width="27" style="102" customWidth="1"/>
    <col min="7700" max="7706" width="11.42578125" style="102"/>
    <col min="7707" max="7707" width="35.5703125" style="102" customWidth="1"/>
    <col min="7708" max="7930" width="11.42578125" style="102"/>
    <col min="7931" max="7931" width="34.42578125" style="102" customWidth="1"/>
    <col min="7932" max="7932" width="12.7109375" style="102" customWidth="1"/>
    <col min="7933" max="7933" width="10.85546875" style="102" customWidth="1"/>
    <col min="7934" max="7934" width="10.42578125" style="102" customWidth="1"/>
    <col min="7935" max="7935" width="12.140625" style="102" customWidth="1"/>
    <col min="7936" max="7936" width="10" style="102" customWidth="1"/>
    <col min="7937" max="7937" width="9.28515625" style="102" customWidth="1"/>
    <col min="7938" max="7938" width="12.28515625" style="102" bestFit="1" customWidth="1"/>
    <col min="7939" max="7939" width="28.7109375" style="102" customWidth="1"/>
    <col min="7940" max="7941" width="11.5703125" style="102" bestFit="1" customWidth="1"/>
    <col min="7942" max="7946" width="11.42578125" style="102"/>
    <col min="7947" max="7947" width="23.5703125" style="102" customWidth="1"/>
    <col min="7948" max="7954" width="11.42578125" style="102"/>
    <col min="7955" max="7955" width="27" style="102" customWidth="1"/>
    <col min="7956" max="7962" width="11.42578125" style="102"/>
    <col min="7963" max="7963" width="35.5703125" style="102" customWidth="1"/>
    <col min="7964" max="8186" width="11.42578125" style="102"/>
    <col min="8187" max="8187" width="34.42578125" style="102" customWidth="1"/>
    <col min="8188" max="8188" width="12.7109375" style="102" customWidth="1"/>
    <col min="8189" max="8189" width="10.85546875" style="102" customWidth="1"/>
    <col min="8190" max="8190" width="10.42578125" style="102" customWidth="1"/>
    <col min="8191" max="8191" width="12.140625" style="102" customWidth="1"/>
    <col min="8192" max="8192" width="10" style="102" customWidth="1"/>
    <col min="8193" max="8193" width="9.28515625" style="102" customWidth="1"/>
    <col min="8194" max="8194" width="12.28515625" style="102" bestFit="1" customWidth="1"/>
    <col min="8195" max="8195" width="28.7109375" style="102" customWidth="1"/>
    <col min="8196" max="8197" width="11.5703125" style="102" bestFit="1" customWidth="1"/>
    <col min="8198" max="8202" width="11.42578125" style="102"/>
    <col min="8203" max="8203" width="23.5703125" style="102" customWidth="1"/>
    <col min="8204" max="8210" width="11.42578125" style="102"/>
    <col min="8211" max="8211" width="27" style="102" customWidth="1"/>
    <col min="8212" max="8218" width="11.42578125" style="102"/>
    <col min="8219" max="8219" width="35.5703125" style="102" customWidth="1"/>
    <col min="8220" max="8442" width="11.42578125" style="102"/>
    <col min="8443" max="8443" width="34.42578125" style="102" customWidth="1"/>
    <col min="8444" max="8444" width="12.7109375" style="102" customWidth="1"/>
    <col min="8445" max="8445" width="10.85546875" style="102" customWidth="1"/>
    <col min="8446" max="8446" width="10.42578125" style="102" customWidth="1"/>
    <col min="8447" max="8447" width="12.140625" style="102" customWidth="1"/>
    <col min="8448" max="8448" width="10" style="102" customWidth="1"/>
    <col min="8449" max="8449" width="9.28515625" style="102" customWidth="1"/>
    <col min="8450" max="8450" width="12.28515625" style="102" bestFit="1" customWidth="1"/>
    <col min="8451" max="8451" width="28.7109375" style="102" customWidth="1"/>
    <col min="8452" max="8453" width="11.5703125" style="102" bestFit="1" customWidth="1"/>
    <col min="8454" max="8458" width="11.42578125" style="102"/>
    <col min="8459" max="8459" width="23.5703125" style="102" customWidth="1"/>
    <col min="8460" max="8466" width="11.42578125" style="102"/>
    <col min="8467" max="8467" width="27" style="102" customWidth="1"/>
    <col min="8468" max="8474" width="11.42578125" style="102"/>
    <col min="8475" max="8475" width="35.5703125" style="102" customWidth="1"/>
    <col min="8476" max="8698" width="11.42578125" style="102"/>
    <col min="8699" max="8699" width="34.42578125" style="102" customWidth="1"/>
    <col min="8700" max="8700" width="12.7109375" style="102" customWidth="1"/>
    <col min="8701" max="8701" width="10.85546875" style="102" customWidth="1"/>
    <col min="8702" max="8702" width="10.42578125" style="102" customWidth="1"/>
    <col min="8703" max="8703" width="12.140625" style="102" customWidth="1"/>
    <col min="8704" max="8704" width="10" style="102" customWidth="1"/>
    <col min="8705" max="8705" width="9.28515625" style="102" customWidth="1"/>
    <col min="8706" max="8706" width="12.28515625" style="102" bestFit="1" customWidth="1"/>
    <col min="8707" max="8707" width="28.7109375" style="102" customWidth="1"/>
    <col min="8708" max="8709" width="11.5703125" style="102" bestFit="1" customWidth="1"/>
    <col min="8710" max="8714" width="11.42578125" style="102"/>
    <col min="8715" max="8715" width="23.5703125" style="102" customWidth="1"/>
    <col min="8716" max="8722" width="11.42578125" style="102"/>
    <col min="8723" max="8723" width="27" style="102" customWidth="1"/>
    <col min="8724" max="8730" width="11.42578125" style="102"/>
    <col min="8731" max="8731" width="35.5703125" style="102" customWidth="1"/>
    <col min="8732" max="8954" width="11.42578125" style="102"/>
    <col min="8955" max="8955" width="34.42578125" style="102" customWidth="1"/>
    <col min="8956" max="8956" width="12.7109375" style="102" customWidth="1"/>
    <col min="8957" max="8957" width="10.85546875" style="102" customWidth="1"/>
    <col min="8958" max="8958" width="10.42578125" style="102" customWidth="1"/>
    <col min="8959" max="8959" width="12.140625" style="102" customWidth="1"/>
    <col min="8960" max="8960" width="10" style="102" customWidth="1"/>
    <col min="8961" max="8961" width="9.28515625" style="102" customWidth="1"/>
    <col min="8962" max="8962" width="12.28515625" style="102" bestFit="1" customWidth="1"/>
    <col min="8963" max="8963" width="28.7109375" style="102" customWidth="1"/>
    <col min="8964" max="8965" width="11.5703125" style="102" bestFit="1" customWidth="1"/>
    <col min="8966" max="8970" width="11.42578125" style="102"/>
    <col min="8971" max="8971" width="23.5703125" style="102" customWidth="1"/>
    <col min="8972" max="8978" width="11.42578125" style="102"/>
    <col min="8979" max="8979" width="27" style="102" customWidth="1"/>
    <col min="8980" max="8986" width="11.42578125" style="102"/>
    <col min="8987" max="8987" width="35.5703125" style="102" customWidth="1"/>
    <col min="8988" max="9210" width="11.42578125" style="102"/>
    <col min="9211" max="9211" width="34.42578125" style="102" customWidth="1"/>
    <col min="9212" max="9212" width="12.7109375" style="102" customWidth="1"/>
    <col min="9213" max="9213" width="10.85546875" style="102" customWidth="1"/>
    <col min="9214" max="9214" width="10.42578125" style="102" customWidth="1"/>
    <col min="9215" max="9215" width="12.140625" style="102" customWidth="1"/>
    <col min="9216" max="9216" width="10" style="102" customWidth="1"/>
    <col min="9217" max="9217" width="9.28515625" style="102" customWidth="1"/>
    <col min="9218" max="9218" width="12.28515625" style="102" bestFit="1" customWidth="1"/>
    <col min="9219" max="9219" width="28.7109375" style="102" customWidth="1"/>
    <col min="9220" max="9221" width="11.5703125" style="102" bestFit="1" customWidth="1"/>
    <col min="9222" max="9226" width="11.42578125" style="102"/>
    <col min="9227" max="9227" width="23.5703125" style="102" customWidth="1"/>
    <col min="9228" max="9234" width="11.42578125" style="102"/>
    <col min="9235" max="9235" width="27" style="102" customWidth="1"/>
    <col min="9236" max="9242" width="11.42578125" style="102"/>
    <col min="9243" max="9243" width="35.5703125" style="102" customWidth="1"/>
    <col min="9244" max="9466" width="11.42578125" style="102"/>
    <col min="9467" max="9467" width="34.42578125" style="102" customWidth="1"/>
    <col min="9468" max="9468" width="12.7109375" style="102" customWidth="1"/>
    <col min="9469" max="9469" width="10.85546875" style="102" customWidth="1"/>
    <col min="9470" max="9470" width="10.42578125" style="102" customWidth="1"/>
    <col min="9471" max="9471" width="12.140625" style="102" customWidth="1"/>
    <col min="9472" max="9472" width="10" style="102" customWidth="1"/>
    <col min="9473" max="9473" width="9.28515625" style="102" customWidth="1"/>
    <col min="9474" max="9474" width="12.28515625" style="102" bestFit="1" customWidth="1"/>
    <col min="9475" max="9475" width="28.7109375" style="102" customWidth="1"/>
    <col min="9476" max="9477" width="11.5703125" style="102" bestFit="1" customWidth="1"/>
    <col min="9478" max="9482" width="11.42578125" style="102"/>
    <col min="9483" max="9483" width="23.5703125" style="102" customWidth="1"/>
    <col min="9484" max="9490" width="11.42578125" style="102"/>
    <col min="9491" max="9491" width="27" style="102" customWidth="1"/>
    <col min="9492" max="9498" width="11.42578125" style="102"/>
    <col min="9499" max="9499" width="35.5703125" style="102" customWidth="1"/>
    <col min="9500" max="9722" width="11.42578125" style="102"/>
    <col min="9723" max="9723" width="34.42578125" style="102" customWidth="1"/>
    <col min="9724" max="9724" width="12.7109375" style="102" customWidth="1"/>
    <col min="9725" max="9725" width="10.85546875" style="102" customWidth="1"/>
    <col min="9726" max="9726" width="10.42578125" style="102" customWidth="1"/>
    <col min="9727" max="9727" width="12.140625" style="102" customWidth="1"/>
    <col min="9728" max="9728" width="10" style="102" customWidth="1"/>
    <col min="9729" max="9729" width="9.28515625" style="102" customWidth="1"/>
    <col min="9730" max="9730" width="12.28515625" style="102" bestFit="1" customWidth="1"/>
    <col min="9731" max="9731" width="28.7109375" style="102" customWidth="1"/>
    <col min="9732" max="9733" width="11.5703125" style="102" bestFit="1" customWidth="1"/>
    <col min="9734" max="9738" width="11.42578125" style="102"/>
    <col min="9739" max="9739" width="23.5703125" style="102" customWidth="1"/>
    <col min="9740" max="9746" width="11.42578125" style="102"/>
    <col min="9747" max="9747" width="27" style="102" customWidth="1"/>
    <col min="9748" max="9754" width="11.42578125" style="102"/>
    <col min="9755" max="9755" width="35.5703125" style="102" customWidth="1"/>
    <col min="9756" max="9978" width="11.42578125" style="102"/>
    <col min="9979" max="9979" width="34.42578125" style="102" customWidth="1"/>
    <col min="9980" max="9980" width="12.7109375" style="102" customWidth="1"/>
    <col min="9981" max="9981" width="10.85546875" style="102" customWidth="1"/>
    <col min="9982" max="9982" width="10.42578125" style="102" customWidth="1"/>
    <col min="9983" max="9983" width="12.140625" style="102" customWidth="1"/>
    <col min="9984" max="9984" width="10" style="102" customWidth="1"/>
    <col min="9985" max="9985" width="9.28515625" style="102" customWidth="1"/>
    <col min="9986" max="9986" width="12.28515625" style="102" bestFit="1" customWidth="1"/>
    <col min="9987" max="9987" width="28.7109375" style="102" customWidth="1"/>
    <col min="9988" max="9989" width="11.5703125" style="102" bestFit="1" customWidth="1"/>
    <col min="9990" max="9994" width="11.42578125" style="102"/>
    <col min="9995" max="9995" width="23.5703125" style="102" customWidth="1"/>
    <col min="9996" max="10002" width="11.42578125" style="102"/>
    <col min="10003" max="10003" width="27" style="102" customWidth="1"/>
    <col min="10004" max="10010" width="11.42578125" style="102"/>
    <col min="10011" max="10011" width="35.5703125" style="102" customWidth="1"/>
    <col min="10012" max="10234" width="11.42578125" style="102"/>
    <col min="10235" max="10235" width="34.42578125" style="102" customWidth="1"/>
    <col min="10236" max="10236" width="12.7109375" style="102" customWidth="1"/>
    <col min="10237" max="10237" width="10.85546875" style="102" customWidth="1"/>
    <col min="10238" max="10238" width="10.42578125" style="102" customWidth="1"/>
    <col min="10239" max="10239" width="12.140625" style="102" customWidth="1"/>
    <col min="10240" max="10240" width="10" style="102" customWidth="1"/>
    <col min="10241" max="10241" width="9.28515625" style="102" customWidth="1"/>
    <col min="10242" max="10242" width="12.28515625" style="102" bestFit="1" customWidth="1"/>
    <col min="10243" max="10243" width="28.7109375" style="102" customWidth="1"/>
    <col min="10244" max="10245" width="11.5703125" style="102" bestFit="1" customWidth="1"/>
    <col min="10246" max="10250" width="11.42578125" style="102"/>
    <col min="10251" max="10251" width="23.5703125" style="102" customWidth="1"/>
    <col min="10252" max="10258" width="11.42578125" style="102"/>
    <col min="10259" max="10259" width="27" style="102" customWidth="1"/>
    <col min="10260" max="10266" width="11.42578125" style="102"/>
    <col min="10267" max="10267" width="35.5703125" style="102" customWidth="1"/>
    <col min="10268" max="10490" width="11.42578125" style="102"/>
    <col min="10491" max="10491" width="34.42578125" style="102" customWidth="1"/>
    <col min="10492" max="10492" width="12.7109375" style="102" customWidth="1"/>
    <col min="10493" max="10493" width="10.85546875" style="102" customWidth="1"/>
    <col min="10494" max="10494" width="10.42578125" style="102" customWidth="1"/>
    <col min="10495" max="10495" width="12.140625" style="102" customWidth="1"/>
    <col min="10496" max="10496" width="10" style="102" customWidth="1"/>
    <col min="10497" max="10497" width="9.28515625" style="102" customWidth="1"/>
    <col min="10498" max="10498" width="12.28515625" style="102" bestFit="1" customWidth="1"/>
    <col min="10499" max="10499" width="28.7109375" style="102" customWidth="1"/>
    <col min="10500" max="10501" width="11.5703125" style="102" bestFit="1" customWidth="1"/>
    <col min="10502" max="10506" width="11.42578125" style="102"/>
    <col min="10507" max="10507" width="23.5703125" style="102" customWidth="1"/>
    <col min="10508" max="10514" width="11.42578125" style="102"/>
    <col min="10515" max="10515" width="27" style="102" customWidth="1"/>
    <col min="10516" max="10522" width="11.42578125" style="102"/>
    <col min="10523" max="10523" width="35.5703125" style="102" customWidth="1"/>
    <col min="10524" max="10746" width="11.42578125" style="102"/>
    <col min="10747" max="10747" width="34.42578125" style="102" customWidth="1"/>
    <col min="10748" max="10748" width="12.7109375" style="102" customWidth="1"/>
    <col min="10749" max="10749" width="10.85546875" style="102" customWidth="1"/>
    <col min="10750" max="10750" width="10.42578125" style="102" customWidth="1"/>
    <col min="10751" max="10751" width="12.140625" style="102" customWidth="1"/>
    <col min="10752" max="10752" width="10" style="102" customWidth="1"/>
    <col min="10753" max="10753" width="9.28515625" style="102" customWidth="1"/>
    <col min="10754" max="10754" width="12.28515625" style="102" bestFit="1" customWidth="1"/>
    <col min="10755" max="10755" width="28.7109375" style="102" customWidth="1"/>
    <col min="10756" max="10757" width="11.5703125" style="102" bestFit="1" customWidth="1"/>
    <col min="10758" max="10762" width="11.42578125" style="102"/>
    <col min="10763" max="10763" width="23.5703125" style="102" customWidth="1"/>
    <col min="10764" max="10770" width="11.42578125" style="102"/>
    <col min="10771" max="10771" width="27" style="102" customWidth="1"/>
    <col min="10772" max="10778" width="11.42578125" style="102"/>
    <col min="10779" max="10779" width="35.5703125" style="102" customWidth="1"/>
    <col min="10780" max="11002" width="11.42578125" style="102"/>
    <col min="11003" max="11003" width="34.42578125" style="102" customWidth="1"/>
    <col min="11004" max="11004" width="12.7109375" style="102" customWidth="1"/>
    <col min="11005" max="11005" width="10.85546875" style="102" customWidth="1"/>
    <col min="11006" max="11006" width="10.42578125" style="102" customWidth="1"/>
    <col min="11007" max="11007" width="12.140625" style="102" customWidth="1"/>
    <col min="11008" max="11008" width="10" style="102" customWidth="1"/>
    <col min="11009" max="11009" width="9.28515625" style="102" customWidth="1"/>
    <col min="11010" max="11010" width="12.28515625" style="102" bestFit="1" customWidth="1"/>
    <col min="11011" max="11011" width="28.7109375" style="102" customWidth="1"/>
    <col min="11012" max="11013" width="11.5703125" style="102" bestFit="1" customWidth="1"/>
    <col min="11014" max="11018" width="11.42578125" style="102"/>
    <col min="11019" max="11019" width="23.5703125" style="102" customWidth="1"/>
    <col min="11020" max="11026" width="11.42578125" style="102"/>
    <col min="11027" max="11027" width="27" style="102" customWidth="1"/>
    <col min="11028" max="11034" width="11.42578125" style="102"/>
    <col min="11035" max="11035" width="35.5703125" style="102" customWidth="1"/>
    <col min="11036" max="11258" width="11.42578125" style="102"/>
    <col min="11259" max="11259" width="34.42578125" style="102" customWidth="1"/>
    <col min="11260" max="11260" width="12.7109375" style="102" customWidth="1"/>
    <col min="11261" max="11261" width="10.85546875" style="102" customWidth="1"/>
    <col min="11262" max="11262" width="10.42578125" style="102" customWidth="1"/>
    <col min="11263" max="11263" width="12.140625" style="102" customWidth="1"/>
    <col min="11264" max="11264" width="10" style="102" customWidth="1"/>
    <col min="11265" max="11265" width="9.28515625" style="102" customWidth="1"/>
    <col min="11266" max="11266" width="12.28515625" style="102" bestFit="1" customWidth="1"/>
    <col min="11267" max="11267" width="28.7109375" style="102" customWidth="1"/>
    <col min="11268" max="11269" width="11.5703125" style="102" bestFit="1" customWidth="1"/>
    <col min="11270" max="11274" width="11.42578125" style="102"/>
    <col min="11275" max="11275" width="23.5703125" style="102" customWidth="1"/>
    <col min="11276" max="11282" width="11.42578125" style="102"/>
    <col min="11283" max="11283" width="27" style="102" customWidth="1"/>
    <col min="11284" max="11290" width="11.42578125" style="102"/>
    <col min="11291" max="11291" width="35.5703125" style="102" customWidth="1"/>
    <col min="11292" max="11514" width="11.42578125" style="102"/>
    <col min="11515" max="11515" width="34.42578125" style="102" customWidth="1"/>
    <col min="11516" max="11516" width="12.7109375" style="102" customWidth="1"/>
    <col min="11517" max="11517" width="10.85546875" style="102" customWidth="1"/>
    <col min="11518" max="11518" width="10.42578125" style="102" customWidth="1"/>
    <col min="11519" max="11519" width="12.140625" style="102" customWidth="1"/>
    <col min="11520" max="11520" width="10" style="102" customWidth="1"/>
    <col min="11521" max="11521" width="9.28515625" style="102" customWidth="1"/>
    <col min="11522" max="11522" width="12.28515625" style="102" bestFit="1" customWidth="1"/>
    <col min="11523" max="11523" width="28.7109375" style="102" customWidth="1"/>
    <col min="11524" max="11525" width="11.5703125" style="102" bestFit="1" customWidth="1"/>
    <col min="11526" max="11530" width="11.42578125" style="102"/>
    <col min="11531" max="11531" width="23.5703125" style="102" customWidth="1"/>
    <col min="11532" max="11538" width="11.42578125" style="102"/>
    <col min="11539" max="11539" width="27" style="102" customWidth="1"/>
    <col min="11540" max="11546" width="11.42578125" style="102"/>
    <col min="11547" max="11547" width="35.5703125" style="102" customWidth="1"/>
    <col min="11548" max="11770" width="11.42578125" style="102"/>
    <col min="11771" max="11771" width="34.42578125" style="102" customWidth="1"/>
    <col min="11772" max="11772" width="12.7109375" style="102" customWidth="1"/>
    <col min="11773" max="11773" width="10.85546875" style="102" customWidth="1"/>
    <col min="11774" max="11774" width="10.42578125" style="102" customWidth="1"/>
    <col min="11775" max="11775" width="12.140625" style="102" customWidth="1"/>
    <col min="11776" max="11776" width="10" style="102" customWidth="1"/>
    <col min="11777" max="11777" width="9.28515625" style="102" customWidth="1"/>
    <col min="11778" max="11778" width="12.28515625" style="102" bestFit="1" customWidth="1"/>
    <col min="11779" max="11779" width="28.7109375" style="102" customWidth="1"/>
    <col min="11780" max="11781" width="11.5703125" style="102" bestFit="1" customWidth="1"/>
    <col min="11782" max="11786" width="11.42578125" style="102"/>
    <col min="11787" max="11787" width="23.5703125" style="102" customWidth="1"/>
    <col min="11788" max="11794" width="11.42578125" style="102"/>
    <col min="11795" max="11795" width="27" style="102" customWidth="1"/>
    <col min="11796" max="11802" width="11.42578125" style="102"/>
    <col min="11803" max="11803" width="35.5703125" style="102" customWidth="1"/>
    <col min="11804" max="12026" width="11.42578125" style="102"/>
    <col min="12027" max="12027" width="34.42578125" style="102" customWidth="1"/>
    <col min="12028" max="12028" width="12.7109375" style="102" customWidth="1"/>
    <col min="12029" max="12029" width="10.85546875" style="102" customWidth="1"/>
    <col min="12030" max="12030" width="10.42578125" style="102" customWidth="1"/>
    <col min="12031" max="12031" width="12.140625" style="102" customWidth="1"/>
    <col min="12032" max="12032" width="10" style="102" customWidth="1"/>
    <col min="12033" max="12033" width="9.28515625" style="102" customWidth="1"/>
    <col min="12034" max="12034" width="12.28515625" style="102" bestFit="1" customWidth="1"/>
    <col min="12035" max="12035" width="28.7109375" style="102" customWidth="1"/>
    <col min="12036" max="12037" width="11.5703125" style="102" bestFit="1" customWidth="1"/>
    <col min="12038" max="12042" width="11.42578125" style="102"/>
    <col min="12043" max="12043" width="23.5703125" style="102" customWidth="1"/>
    <col min="12044" max="12050" width="11.42578125" style="102"/>
    <col min="12051" max="12051" width="27" style="102" customWidth="1"/>
    <col min="12052" max="12058" width="11.42578125" style="102"/>
    <col min="12059" max="12059" width="35.5703125" style="102" customWidth="1"/>
    <col min="12060" max="12282" width="11.42578125" style="102"/>
    <col min="12283" max="12283" width="34.42578125" style="102" customWidth="1"/>
    <col min="12284" max="12284" width="12.7109375" style="102" customWidth="1"/>
    <col min="12285" max="12285" width="10.85546875" style="102" customWidth="1"/>
    <col min="12286" max="12286" width="10.42578125" style="102" customWidth="1"/>
    <col min="12287" max="12287" width="12.140625" style="102" customWidth="1"/>
    <col min="12288" max="12288" width="10" style="102" customWidth="1"/>
    <col min="12289" max="12289" width="9.28515625" style="102" customWidth="1"/>
    <col min="12290" max="12290" width="12.28515625" style="102" bestFit="1" customWidth="1"/>
    <col min="12291" max="12291" width="28.7109375" style="102" customWidth="1"/>
    <col min="12292" max="12293" width="11.5703125" style="102" bestFit="1" customWidth="1"/>
    <col min="12294" max="12298" width="11.42578125" style="102"/>
    <col min="12299" max="12299" width="23.5703125" style="102" customWidth="1"/>
    <col min="12300" max="12306" width="11.42578125" style="102"/>
    <col min="12307" max="12307" width="27" style="102" customWidth="1"/>
    <col min="12308" max="12314" width="11.42578125" style="102"/>
    <col min="12315" max="12315" width="35.5703125" style="102" customWidth="1"/>
    <col min="12316" max="12538" width="11.42578125" style="102"/>
    <col min="12539" max="12539" width="34.42578125" style="102" customWidth="1"/>
    <col min="12540" max="12540" width="12.7109375" style="102" customWidth="1"/>
    <col min="12541" max="12541" width="10.85546875" style="102" customWidth="1"/>
    <col min="12542" max="12542" width="10.42578125" style="102" customWidth="1"/>
    <col min="12543" max="12543" width="12.140625" style="102" customWidth="1"/>
    <col min="12544" max="12544" width="10" style="102" customWidth="1"/>
    <col min="12545" max="12545" width="9.28515625" style="102" customWidth="1"/>
    <col min="12546" max="12546" width="12.28515625" style="102" bestFit="1" customWidth="1"/>
    <col min="12547" max="12547" width="28.7109375" style="102" customWidth="1"/>
    <col min="12548" max="12549" width="11.5703125" style="102" bestFit="1" customWidth="1"/>
    <col min="12550" max="12554" width="11.42578125" style="102"/>
    <col min="12555" max="12555" width="23.5703125" style="102" customWidth="1"/>
    <col min="12556" max="12562" width="11.42578125" style="102"/>
    <col min="12563" max="12563" width="27" style="102" customWidth="1"/>
    <col min="12564" max="12570" width="11.42578125" style="102"/>
    <col min="12571" max="12571" width="35.5703125" style="102" customWidth="1"/>
    <col min="12572" max="12794" width="11.42578125" style="102"/>
    <col min="12795" max="12795" width="34.42578125" style="102" customWidth="1"/>
    <col min="12796" max="12796" width="12.7109375" style="102" customWidth="1"/>
    <col min="12797" max="12797" width="10.85546875" style="102" customWidth="1"/>
    <col min="12798" max="12798" width="10.42578125" style="102" customWidth="1"/>
    <col min="12799" max="12799" width="12.140625" style="102" customWidth="1"/>
    <col min="12800" max="12800" width="10" style="102" customWidth="1"/>
    <col min="12801" max="12801" width="9.28515625" style="102" customWidth="1"/>
    <col min="12802" max="12802" width="12.28515625" style="102" bestFit="1" customWidth="1"/>
    <col min="12803" max="12803" width="28.7109375" style="102" customWidth="1"/>
    <col min="12804" max="12805" width="11.5703125" style="102" bestFit="1" customWidth="1"/>
    <col min="12806" max="12810" width="11.42578125" style="102"/>
    <col min="12811" max="12811" width="23.5703125" style="102" customWidth="1"/>
    <col min="12812" max="12818" width="11.42578125" style="102"/>
    <col min="12819" max="12819" width="27" style="102" customWidth="1"/>
    <col min="12820" max="12826" width="11.42578125" style="102"/>
    <col min="12827" max="12827" width="35.5703125" style="102" customWidth="1"/>
    <col min="12828" max="13050" width="11.42578125" style="102"/>
    <col min="13051" max="13051" width="34.42578125" style="102" customWidth="1"/>
    <col min="13052" max="13052" width="12.7109375" style="102" customWidth="1"/>
    <col min="13053" max="13053" width="10.85546875" style="102" customWidth="1"/>
    <col min="13054" max="13054" width="10.42578125" style="102" customWidth="1"/>
    <col min="13055" max="13055" width="12.140625" style="102" customWidth="1"/>
    <col min="13056" max="13056" width="10" style="102" customWidth="1"/>
    <col min="13057" max="13057" width="9.28515625" style="102" customWidth="1"/>
    <col min="13058" max="13058" width="12.28515625" style="102" bestFit="1" customWidth="1"/>
    <col min="13059" max="13059" width="28.7109375" style="102" customWidth="1"/>
    <col min="13060" max="13061" width="11.5703125" style="102" bestFit="1" customWidth="1"/>
    <col min="13062" max="13066" width="11.42578125" style="102"/>
    <col min="13067" max="13067" width="23.5703125" style="102" customWidth="1"/>
    <col min="13068" max="13074" width="11.42578125" style="102"/>
    <col min="13075" max="13075" width="27" style="102" customWidth="1"/>
    <col min="13076" max="13082" width="11.42578125" style="102"/>
    <col min="13083" max="13083" width="35.5703125" style="102" customWidth="1"/>
    <col min="13084" max="13306" width="11.42578125" style="102"/>
    <col min="13307" max="13307" width="34.42578125" style="102" customWidth="1"/>
    <col min="13308" max="13308" width="12.7109375" style="102" customWidth="1"/>
    <col min="13309" max="13309" width="10.85546875" style="102" customWidth="1"/>
    <col min="13310" max="13310" width="10.42578125" style="102" customWidth="1"/>
    <col min="13311" max="13311" width="12.140625" style="102" customWidth="1"/>
    <col min="13312" max="13312" width="10" style="102" customWidth="1"/>
    <col min="13313" max="13313" width="9.28515625" style="102" customWidth="1"/>
    <col min="13314" max="13314" width="12.28515625" style="102" bestFit="1" customWidth="1"/>
    <col min="13315" max="13315" width="28.7109375" style="102" customWidth="1"/>
    <col min="13316" max="13317" width="11.5703125" style="102" bestFit="1" customWidth="1"/>
    <col min="13318" max="13322" width="11.42578125" style="102"/>
    <col min="13323" max="13323" width="23.5703125" style="102" customWidth="1"/>
    <col min="13324" max="13330" width="11.42578125" style="102"/>
    <col min="13331" max="13331" width="27" style="102" customWidth="1"/>
    <col min="13332" max="13338" width="11.42578125" style="102"/>
    <col min="13339" max="13339" width="35.5703125" style="102" customWidth="1"/>
    <col min="13340" max="13562" width="11.42578125" style="102"/>
    <col min="13563" max="13563" width="34.42578125" style="102" customWidth="1"/>
    <col min="13564" max="13564" width="12.7109375" style="102" customWidth="1"/>
    <col min="13565" max="13565" width="10.85546875" style="102" customWidth="1"/>
    <col min="13566" max="13566" width="10.42578125" style="102" customWidth="1"/>
    <col min="13567" max="13567" width="12.140625" style="102" customWidth="1"/>
    <col min="13568" max="13568" width="10" style="102" customWidth="1"/>
    <col min="13569" max="13569" width="9.28515625" style="102" customWidth="1"/>
    <col min="13570" max="13570" width="12.28515625" style="102" bestFit="1" customWidth="1"/>
    <col min="13571" max="13571" width="28.7109375" style="102" customWidth="1"/>
    <col min="13572" max="13573" width="11.5703125" style="102" bestFit="1" customWidth="1"/>
    <col min="13574" max="13578" width="11.42578125" style="102"/>
    <col min="13579" max="13579" width="23.5703125" style="102" customWidth="1"/>
    <col min="13580" max="13586" width="11.42578125" style="102"/>
    <col min="13587" max="13587" width="27" style="102" customWidth="1"/>
    <col min="13588" max="13594" width="11.42578125" style="102"/>
    <col min="13595" max="13595" width="35.5703125" style="102" customWidth="1"/>
    <col min="13596" max="13818" width="11.42578125" style="102"/>
    <col min="13819" max="13819" width="34.42578125" style="102" customWidth="1"/>
    <col min="13820" max="13820" width="12.7109375" style="102" customWidth="1"/>
    <col min="13821" max="13821" width="10.85546875" style="102" customWidth="1"/>
    <col min="13822" max="13822" width="10.42578125" style="102" customWidth="1"/>
    <col min="13823" max="13823" width="12.140625" style="102" customWidth="1"/>
    <col min="13824" max="13824" width="10" style="102" customWidth="1"/>
    <col min="13825" max="13825" width="9.28515625" style="102" customWidth="1"/>
    <col min="13826" max="13826" width="12.28515625" style="102" bestFit="1" customWidth="1"/>
    <col min="13827" max="13827" width="28.7109375" style="102" customWidth="1"/>
    <col min="13828" max="13829" width="11.5703125" style="102" bestFit="1" customWidth="1"/>
    <col min="13830" max="13834" width="11.42578125" style="102"/>
    <col min="13835" max="13835" width="23.5703125" style="102" customWidth="1"/>
    <col min="13836" max="13842" width="11.42578125" style="102"/>
    <col min="13843" max="13843" width="27" style="102" customWidth="1"/>
    <col min="13844" max="13850" width="11.42578125" style="102"/>
    <col min="13851" max="13851" width="35.5703125" style="102" customWidth="1"/>
    <col min="13852" max="14074" width="11.42578125" style="102"/>
    <col min="14075" max="14075" width="34.42578125" style="102" customWidth="1"/>
    <col min="14076" max="14076" width="12.7109375" style="102" customWidth="1"/>
    <col min="14077" max="14077" width="10.85546875" style="102" customWidth="1"/>
    <col min="14078" max="14078" width="10.42578125" style="102" customWidth="1"/>
    <col min="14079" max="14079" width="12.140625" style="102" customWidth="1"/>
    <col min="14080" max="14080" width="10" style="102" customWidth="1"/>
    <col min="14081" max="14081" width="9.28515625" style="102" customWidth="1"/>
    <col min="14082" max="14082" width="12.28515625" style="102" bestFit="1" customWidth="1"/>
    <col min="14083" max="14083" width="28.7109375" style="102" customWidth="1"/>
    <col min="14084" max="14085" width="11.5703125" style="102" bestFit="1" customWidth="1"/>
    <col min="14086" max="14090" width="11.42578125" style="102"/>
    <col min="14091" max="14091" width="23.5703125" style="102" customWidth="1"/>
    <col min="14092" max="14098" width="11.42578125" style="102"/>
    <col min="14099" max="14099" width="27" style="102" customWidth="1"/>
    <col min="14100" max="14106" width="11.42578125" style="102"/>
    <col min="14107" max="14107" width="35.5703125" style="102" customWidth="1"/>
    <col min="14108" max="14330" width="11.42578125" style="102"/>
    <col min="14331" max="14331" width="34.42578125" style="102" customWidth="1"/>
    <col min="14332" max="14332" width="12.7109375" style="102" customWidth="1"/>
    <col min="14333" max="14333" width="10.85546875" style="102" customWidth="1"/>
    <col min="14334" max="14334" width="10.42578125" style="102" customWidth="1"/>
    <col min="14335" max="14335" width="12.140625" style="102" customWidth="1"/>
    <col min="14336" max="14336" width="10" style="102" customWidth="1"/>
    <col min="14337" max="14337" width="9.28515625" style="102" customWidth="1"/>
    <col min="14338" max="14338" width="12.28515625" style="102" bestFit="1" customWidth="1"/>
    <col min="14339" max="14339" width="28.7109375" style="102" customWidth="1"/>
    <col min="14340" max="14341" width="11.5703125" style="102" bestFit="1" customWidth="1"/>
    <col min="14342" max="14346" width="11.42578125" style="102"/>
    <col min="14347" max="14347" width="23.5703125" style="102" customWidth="1"/>
    <col min="14348" max="14354" width="11.42578125" style="102"/>
    <col min="14355" max="14355" width="27" style="102" customWidth="1"/>
    <col min="14356" max="14362" width="11.42578125" style="102"/>
    <col min="14363" max="14363" width="35.5703125" style="102" customWidth="1"/>
    <col min="14364" max="14586" width="11.42578125" style="102"/>
    <col min="14587" max="14587" width="34.42578125" style="102" customWidth="1"/>
    <col min="14588" max="14588" width="12.7109375" style="102" customWidth="1"/>
    <col min="14589" max="14589" width="10.85546875" style="102" customWidth="1"/>
    <col min="14590" max="14590" width="10.42578125" style="102" customWidth="1"/>
    <col min="14591" max="14591" width="12.140625" style="102" customWidth="1"/>
    <col min="14592" max="14592" width="10" style="102" customWidth="1"/>
    <col min="14593" max="14593" width="9.28515625" style="102" customWidth="1"/>
    <col min="14594" max="14594" width="12.28515625" style="102" bestFit="1" customWidth="1"/>
    <col min="14595" max="14595" width="28.7109375" style="102" customWidth="1"/>
    <col min="14596" max="14597" width="11.5703125" style="102" bestFit="1" customWidth="1"/>
    <col min="14598" max="14602" width="11.42578125" style="102"/>
    <col min="14603" max="14603" width="23.5703125" style="102" customWidth="1"/>
    <col min="14604" max="14610" width="11.42578125" style="102"/>
    <col min="14611" max="14611" width="27" style="102" customWidth="1"/>
    <col min="14612" max="14618" width="11.42578125" style="102"/>
    <col min="14619" max="14619" width="35.5703125" style="102" customWidth="1"/>
    <col min="14620" max="14842" width="11.42578125" style="102"/>
    <col min="14843" max="14843" width="34.42578125" style="102" customWidth="1"/>
    <col min="14844" max="14844" width="12.7109375" style="102" customWidth="1"/>
    <col min="14845" max="14845" width="10.85546875" style="102" customWidth="1"/>
    <col min="14846" max="14846" width="10.42578125" style="102" customWidth="1"/>
    <col min="14847" max="14847" width="12.140625" style="102" customWidth="1"/>
    <col min="14848" max="14848" width="10" style="102" customWidth="1"/>
    <col min="14849" max="14849" width="9.28515625" style="102" customWidth="1"/>
    <col min="14850" max="14850" width="12.28515625" style="102" bestFit="1" customWidth="1"/>
    <col min="14851" max="14851" width="28.7109375" style="102" customWidth="1"/>
    <col min="14852" max="14853" width="11.5703125" style="102" bestFit="1" customWidth="1"/>
    <col min="14854" max="14858" width="11.42578125" style="102"/>
    <col min="14859" max="14859" width="23.5703125" style="102" customWidth="1"/>
    <col min="14860" max="14866" width="11.42578125" style="102"/>
    <col min="14867" max="14867" width="27" style="102" customWidth="1"/>
    <col min="14868" max="14874" width="11.42578125" style="102"/>
    <col min="14875" max="14875" width="35.5703125" style="102" customWidth="1"/>
    <col min="14876" max="15098" width="11.42578125" style="102"/>
    <col min="15099" max="15099" width="34.42578125" style="102" customWidth="1"/>
    <col min="15100" max="15100" width="12.7109375" style="102" customWidth="1"/>
    <col min="15101" max="15101" width="10.85546875" style="102" customWidth="1"/>
    <col min="15102" max="15102" width="10.42578125" style="102" customWidth="1"/>
    <col min="15103" max="15103" width="12.140625" style="102" customWidth="1"/>
    <col min="15104" max="15104" width="10" style="102" customWidth="1"/>
    <col min="15105" max="15105" width="9.28515625" style="102" customWidth="1"/>
    <col min="15106" max="15106" width="12.28515625" style="102" bestFit="1" customWidth="1"/>
    <col min="15107" max="15107" width="28.7109375" style="102" customWidth="1"/>
    <col min="15108" max="15109" width="11.5703125" style="102" bestFit="1" customWidth="1"/>
    <col min="15110" max="15114" width="11.42578125" style="102"/>
    <col min="15115" max="15115" width="23.5703125" style="102" customWidth="1"/>
    <col min="15116" max="15122" width="11.42578125" style="102"/>
    <col min="15123" max="15123" width="27" style="102" customWidth="1"/>
    <col min="15124" max="15130" width="11.42578125" style="102"/>
    <col min="15131" max="15131" width="35.5703125" style="102" customWidth="1"/>
    <col min="15132" max="15354" width="11.42578125" style="102"/>
    <col min="15355" max="15355" width="34.42578125" style="102" customWidth="1"/>
    <col min="15356" max="15356" width="12.7109375" style="102" customWidth="1"/>
    <col min="15357" max="15357" width="10.85546875" style="102" customWidth="1"/>
    <col min="15358" max="15358" width="10.42578125" style="102" customWidth="1"/>
    <col min="15359" max="15359" width="12.140625" style="102" customWidth="1"/>
    <col min="15360" max="15360" width="10" style="102" customWidth="1"/>
    <col min="15361" max="15361" width="9.28515625" style="102" customWidth="1"/>
    <col min="15362" max="15362" width="12.28515625" style="102" bestFit="1" customWidth="1"/>
    <col min="15363" max="15363" width="28.7109375" style="102" customWidth="1"/>
    <col min="15364" max="15365" width="11.5703125" style="102" bestFit="1" customWidth="1"/>
    <col min="15366" max="15370" width="11.42578125" style="102"/>
    <col min="15371" max="15371" width="23.5703125" style="102" customWidth="1"/>
    <col min="15372" max="15378" width="11.42578125" style="102"/>
    <col min="15379" max="15379" width="27" style="102" customWidth="1"/>
    <col min="15380" max="15386" width="11.42578125" style="102"/>
    <col min="15387" max="15387" width="35.5703125" style="102" customWidth="1"/>
    <col min="15388" max="15610" width="11.42578125" style="102"/>
    <col min="15611" max="15611" width="34.42578125" style="102" customWidth="1"/>
    <col min="15612" max="15612" width="12.7109375" style="102" customWidth="1"/>
    <col min="15613" max="15613" width="10.85546875" style="102" customWidth="1"/>
    <col min="15614" max="15614" width="10.42578125" style="102" customWidth="1"/>
    <col min="15615" max="15615" width="12.140625" style="102" customWidth="1"/>
    <col min="15616" max="15616" width="10" style="102" customWidth="1"/>
    <col min="15617" max="15617" width="9.28515625" style="102" customWidth="1"/>
    <col min="15618" max="15618" width="12.28515625" style="102" bestFit="1" customWidth="1"/>
    <col min="15619" max="15619" width="28.7109375" style="102" customWidth="1"/>
    <col min="15620" max="15621" width="11.5703125" style="102" bestFit="1" customWidth="1"/>
    <col min="15622" max="15626" width="11.42578125" style="102"/>
    <col min="15627" max="15627" width="23.5703125" style="102" customWidth="1"/>
    <col min="15628" max="15634" width="11.42578125" style="102"/>
    <col min="15635" max="15635" width="27" style="102" customWidth="1"/>
    <col min="15636" max="15642" width="11.42578125" style="102"/>
    <col min="15643" max="15643" width="35.5703125" style="102" customWidth="1"/>
    <col min="15644" max="15866" width="11.42578125" style="102"/>
    <col min="15867" max="15867" width="34.42578125" style="102" customWidth="1"/>
    <col min="15868" max="15868" width="12.7109375" style="102" customWidth="1"/>
    <col min="15869" max="15869" width="10.85546875" style="102" customWidth="1"/>
    <col min="15870" max="15870" width="10.42578125" style="102" customWidth="1"/>
    <col min="15871" max="15871" width="12.140625" style="102" customWidth="1"/>
    <col min="15872" max="15872" width="10" style="102" customWidth="1"/>
    <col min="15873" max="15873" width="9.28515625" style="102" customWidth="1"/>
    <col min="15874" max="15874" width="12.28515625" style="102" bestFit="1" customWidth="1"/>
    <col min="15875" max="15875" width="28.7109375" style="102" customWidth="1"/>
    <col min="15876" max="15877" width="11.5703125" style="102" bestFit="1" customWidth="1"/>
    <col min="15878" max="15882" width="11.42578125" style="102"/>
    <col min="15883" max="15883" width="23.5703125" style="102" customWidth="1"/>
    <col min="15884" max="15890" width="11.42578125" style="102"/>
    <col min="15891" max="15891" width="27" style="102" customWidth="1"/>
    <col min="15892" max="15898" width="11.42578125" style="102"/>
    <col min="15899" max="15899" width="35.5703125" style="102" customWidth="1"/>
    <col min="15900" max="16122" width="11.42578125" style="102"/>
    <col min="16123" max="16123" width="34.42578125" style="102" customWidth="1"/>
    <col min="16124" max="16124" width="12.7109375" style="102" customWidth="1"/>
    <col min="16125" max="16125" width="10.85546875" style="102" customWidth="1"/>
    <col min="16126" max="16126" width="10.42578125" style="102" customWidth="1"/>
    <col min="16127" max="16127" width="12.140625" style="102" customWidth="1"/>
    <col min="16128" max="16128" width="10" style="102" customWidth="1"/>
    <col min="16129" max="16129" width="9.28515625" style="102" customWidth="1"/>
    <col min="16130" max="16130" width="12.28515625" style="102" bestFit="1" customWidth="1"/>
    <col min="16131" max="16131" width="28.7109375" style="102" customWidth="1"/>
    <col min="16132" max="16133" width="11.5703125" style="102" bestFit="1" customWidth="1"/>
    <col min="16134" max="16138" width="11.42578125" style="102"/>
    <col min="16139" max="16139" width="23.5703125" style="102" customWidth="1"/>
    <col min="16140" max="16146" width="11.42578125" style="102"/>
    <col min="16147" max="16147" width="27" style="102" customWidth="1"/>
    <col min="16148" max="16154" width="11.42578125" style="102"/>
    <col min="16155" max="16155" width="35.5703125" style="102" customWidth="1"/>
    <col min="16156" max="16384" width="11.42578125" style="102"/>
  </cols>
  <sheetData>
    <row r="1" spans="1:15">
      <c r="A1" s="1638" t="s">
        <v>268</v>
      </c>
      <c r="B1" s="1638"/>
      <c r="C1" s="1638"/>
      <c r="D1" s="1638"/>
      <c r="E1" s="1638"/>
      <c r="F1" s="1638"/>
      <c r="G1" s="1638"/>
    </row>
    <row r="2" spans="1:15">
      <c r="A2" s="1576" t="s">
        <v>1</v>
      </c>
      <c r="B2" s="1576"/>
      <c r="C2" s="1576"/>
      <c r="D2" s="1576"/>
      <c r="E2" s="1576"/>
      <c r="F2" s="1576"/>
      <c r="G2" s="1576"/>
    </row>
    <row r="3" spans="1:15">
      <c r="A3" s="1577" t="s">
        <v>2</v>
      </c>
      <c r="B3" s="1577"/>
      <c r="C3" s="1577"/>
      <c r="D3" s="1577"/>
      <c r="E3" s="1577"/>
      <c r="F3" s="1577"/>
      <c r="G3" s="1577"/>
    </row>
    <row r="4" spans="1:15" ht="12" customHeight="1">
      <c r="A4" s="297"/>
      <c r="B4" s="9"/>
      <c r="C4" s="9"/>
      <c r="D4" s="9"/>
      <c r="E4" s="9"/>
      <c r="F4" s="9"/>
      <c r="G4" s="9"/>
      <c r="I4">
        <v>1.0779000000000001</v>
      </c>
      <c r="J4" s="149"/>
    </row>
    <row r="5" spans="1:15">
      <c r="A5" s="1596" t="s">
        <v>3</v>
      </c>
      <c r="B5" s="1581" t="s">
        <v>4</v>
      </c>
      <c r="C5" s="1582"/>
      <c r="D5" s="1572"/>
      <c r="E5" s="1571" t="s">
        <v>5</v>
      </c>
      <c r="F5" s="1582"/>
      <c r="G5" s="1583"/>
    </row>
    <row r="6" spans="1:15" ht="12.75" customHeight="1">
      <c r="A6" s="1639"/>
      <c r="B6" s="1596" t="s">
        <v>6</v>
      </c>
      <c r="C6" s="1586" t="s">
        <v>7</v>
      </c>
      <c r="D6" s="1572"/>
      <c r="E6" s="1571" t="s">
        <v>8</v>
      </c>
      <c r="F6" s="1572"/>
      <c r="G6" s="12">
        <v>2021</v>
      </c>
    </row>
    <row r="7" spans="1:15" ht="28.5" customHeight="1">
      <c r="A7" s="1585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6" t="s">
        <v>13</v>
      </c>
    </row>
    <row r="8" spans="1:15" s="303" customFormat="1" ht="5.25" customHeight="1">
      <c r="A8" s="55"/>
      <c r="B8" s="63"/>
      <c r="C8" s="63"/>
      <c r="D8" s="63"/>
      <c r="E8" s="63"/>
      <c r="F8" s="304"/>
      <c r="G8" s="40"/>
      <c r="H8" s="25"/>
      <c r="I8" s="1637"/>
      <c r="J8" s="1637"/>
      <c r="O8" s="404"/>
    </row>
    <row r="9" spans="1:15" s="303" customFormat="1" ht="0.75" customHeight="1">
      <c r="A9" s="55"/>
      <c r="B9" s="63"/>
      <c r="C9" s="63"/>
      <c r="D9" s="63"/>
      <c r="E9" s="63"/>
      <c r="F9" s="304"/>
      <c r="G9" s="40"/>
      <c r="H9" s="25"/>
      <c r="I9" s="310"/>
      <c r="J9" s="310"/>
      <c r="O9" s="404"/>
    </row>
    <row r="10" spans="1:15" s="303" customFormat="1" ht="21" customHeight="1">
      <c r="A10" s="65" t="s">
        <v>29</v>
      </c>
      <c r="B10" s="322">
        <f>B12+B13+B14+B19+B20+B21+B22+B23+B24+B25+B26+B27</f>
        <v>1127151153</v>
      </c>
      <c r="C10" s="322">
        <f>C12+C13+C14+C19+C20+C21+C22+C23+C24+C25+C26+C27</f>
        <v>3719226526</v>
      </c>
      <c r="D10" s="322">
        <f>D12+D13+D14+D19+D20+D21+D22+D23+D24+D25+D26+D27</f>
        <v>3716576608</v>
      </c>
      <c r="E10" s="301">
        <f>D10-C10</f>
        <v>-2649918</v>
      </c>
      <c r="F10" s="302">
        <f>(D10*100/C10)-100</f>
        <v>-7.1249169188135397E-2</v>
      </c>
      <c r="G10" s="22">
        <f>(D10/1.0779)/B10*100-100</f>
        <v>205.90209942564286</v>
      </c>
      <c r="H10" s="25"/>
      <c r="I10" s="310"/>
      <c r="J10" s="310"/>
      <c r="O10" s="404"/>
    </row>
    <row r="11" spans="1:15" s="303" customFormat="1" ht="3" customHeight="1">
      <c r="A11" s="405"/>
      <c r="B11" s="63"/>
      <c r="C11" s="63"/>
      <c r="D11" s="63"/>
      <c r="E11" s="63"/>
      <c r="F11" s="304"/>
      <c r="G11" s="40"/>
      <c r="H11" s="25"/>
      <c r="I11" s="310"/>
      <c r="J11" s="310"/>
      <c r="O11" s="404"/>
    </row>
    <row r="12" spans="1:15" s="303" customFormat="1" ht="15">
      <c r="A12" s="323" t="s">
        <v>172</v>
      </c>
      <c r="B12" s="63">
        <v>124344216</v>
      </c>
      <c r="C12" s="63">
        <v>116893087</v>
      </c>
      <c r="D12" s="63">
        <v>186782231</v>
      </c>
      <c r="E12" s="63">
        <f>D12-C12</f>
        <v>69889144</v>
      </c>
      <c r="F12" s="304">
        <f>(D12*100/C12)-100</f>
        <v>59.78894543182011</v>
      </c>
      <c r="G12" s="40">
        <f t="shared" ref="G12:G21" si="0">(D12/1.0779)/B12*100-100</f>
        <v>39.357869470417342</v>
      </c>
      <c r="H12" s="25"/>
      <c r="I12" s="310"/>
      <c r="J12" s="310"/>
      <c r="O12" s="404"/>
    </row>
    <row r="13" spans="1:15" s="303" customFormat="1" ht="15">
      <c r="A13" s="323" t="s">
        <v>173</v>
      </c>
      <c r="B13" s="63">
        <v>426958034</v>
      </c>
      <c r="C13" s="63">
        <v>3061267174</v>
      </c>
      <c r="D13" s="63">
        <v>2957203825</v>
      </c>
      <c r="E13" s="63">
        <f t="shared" ref="E13:E27" si="1">D13-C13</f>
        <v>-104063349</v>
      </c>
      <c r="F13" s="304">
        <f t="shared" ref="F13" si="2">(D13*100/C13)-100</f>
        <v>-3.3993553350662182</v>
      </c>
      <c r="G13" s="40">
        <f t="shared" si="0"/>
        <v>542.5657858460736</v>
      </c>
      <c r="H13" s="25"/>
      <c r="I13" s="406"/>
      <c r="J13" s="406"/>
      <c r="O13" s="404"/>
    </row>
    <row r="14" spans="1:15" s="303" customFormat="1" ht="15">
      <c r="A14" s="323" t="s">
        <v>174</v>
      </c>
      <c r="B14" s="305">
        <f>SUM(B15:B18)</f>
        <v>14395816</v>
      </c>
      <c r="C14" s="305">
        <f>SUM(C15:C18)</f>
        <v>17415752</v>
      </c>
      <c r="D14" s="305">
        <f>SUM(D15:D18)</f>
        <v>10283082</v>
      </c>
      <c r="E14" s="63">
        <f>D14-C14</f>
        <v>-7132670</v>
      </c>
      <c r="F14" s="304">
        <f>(D14*100/C14)-100</f>
        <v>-40.955280024658137</v>
      </c>
      <c r="G14" s="40">
        <f>(D14/1.0779)/B14*100-100</f>
        <v>-33.731286432856507</v>
      </c>
      <c r="H14" s="407"/>
      <c r="I14" s="408"/>
      <c r="J14" s="310"/>
      <c r="O14" s="404"/>
    </row>
    <row r="15" spans="1:15" s="317" customFormat="1" ht="15" customHeight="1">
      <c r="A15" s="409" t="s">
        <v>175</v>
      </c>
      <c r="B15" s="314">
        <v>5348076</v>
      </c>
      <c r="C15" s="314">
        <v>10251769</v>
      </c>
      <c r="D15" s="314">
        <v>2491826</v>
      </c>
      <c r="E15" s="314">
        <f>D15-C15</f>
        <v>-7759943</v>
      </c>
      <c r="F15" s="315">
        <f>(D15*100/C15)-100</f>
        <v>-75.693697351159585</v>
      </c>
      <c r="G15" s="316">
        <f t="shared" si="0"/>
        <v>-56.774336248789389</v>
      </c>
      <c r="H15" s="407"/>
      <c r="I15" s="410"/>
      <c r="J15" s="310"/>
      <c r="O15" s="411"/>
    </row>
    <row r="16" spans="1:15" s="317" customFormat="1" ht="17.25" customHeight="1">
      <c r="A16" s="409" t="s">
        <v>176</v>
      </c>
      <c r="B16" s="314">
        <v>1517503</v>
      </c>
      <c r="C16" s="314">
        <v>804623</v>
      </c>
      <c r="D16" s="314">
        <v>1090878</v>
      </c>
      <c r="E16" s="314">
        <f>D16-C16</f>
        <v>286255</v>
      </c>
      <c r="F16" s="315">
        <f>(D16*100/C16)-100</f>
        <v>35.576288522699457</v>
      </c>
      <c r="G16" s="316">
        <f t="shared" si="0"/>
        <v>-33.308858174955375</v>
      </c>
      <c r="H16" s="407"/>
      <c r="I16" s="412"/>
      <c r="J16" s="310"/>
      <c r="O16" s="411"/>
    </row>
    <row r="17" spans="1:15" s="418" customFormat="1" ht="17.25" customHeight="1">
      <c r="A17" s="413" t="s">
        <v>177</v>
      </c>
      <c r="B17" s="414">
        <v>16284</v>
      </c>
      <c r="C17" s="414">
        <v>0</v>
      </c>
      <c r="D17" s="414">
        <v>0</v>
      </c>
      <c r="E17" s="414">
        <f>D17-C17</f>
        <v>0</v>
      </c>
      <c r="F17" s="415">
        <v>0</v>
      </c>
      <c r="G17" s="416">
        <f t="shared" si="0"/>
        <v>-100</v>
      </c>
      <c r="H17" s="417"/>
      <c r="I17" s="412"/>
      <c r="J17" s="310"/>
      <c r="O17" s="419"/>
    </row>
    <row r="18" spans="1:15" s="317" customFormat="1" ht="12" customHeight="1">
      <c r="A18" s="413" t="s">
        <v>178</v>
      </c>
      <c r="B18" s="314">
        <v>7513953</v>
      </c>
      <c r="C18" s="314">
        <v>6359360</v>
      </c>
      <c r="D18" s="314">
        <v>6700378</v>
      </c>
      <c r="E18" s="314">
        <f>D18-C18</f>
        <v>341018</v>
      </c>
      <c r="F18" s="315">
        <f>(D18*100/C18)-100</f>
        <v>5.3624578573944603</v>
      </c>
      <c r="G18" s="316">
        <f t="shared" si="0"/>
        <v>-17.272031860666246</v>
      </c>
      <c r="H18" s="407"/>
      <c r="I18" s="412"/>
      <c r="J18" s="310"/>
      <c r="O18" s="411"/>
    </row>
    <row r="19" spans="1:15" s="303" customFormat="1" ht="23.25">
      <c r="A19" s="323" t="s">
        <v>179</v>
      </c>
      <c r="B19" s="305">
        <v>53107691</v>
      </c>
      <c r="C19" s="305">
        <v>35500189</v>
      </c>
      <c r="D19" s="305">
        <v>55070048</v>
      </c>
      <c r="E19" s="63">
        <f t="shared" si="1"/>
        <v>19569859</v>
      </c>
      <c r="F19" s="304">
        <f>(D19*100/C19)-100</f>
        <v>55.126069892191282</v>
      </c>
      <c r="G19" s="40">
        <f t="shared" si="0"/>
        <v>-3.799005121520409</v>
      </c>
      <c r="H19" s="25"/>
      <c r="I19" s="420"/>
      <c r="J19" s="310"/>
      <c r="O19" s="404"/>
    </row>
    <row r="20" spans="1:15" s="303" customFormat="1" ht="23.25">
      <c r="A20" s="323" t="s">
        <v>180</v>
      </c>
      <c r="B20" s="305">
        <v>41136294</v>
      </c>
      <c r="C20" s="305">
        <v>11770056</v>
      </c>
      <c r="D20" s="305">
        <v>44853315</v>
      </c>
      <c r="E20" s="63">
        <f t="shared" si="1"/>
        <v>33083259</v>
      </c>
      <c r="F20" s="304">
        <f>(D20*100/C20)-100</f>
        <v>281.07987761485589</v>
      </c>
      <c r="G20" s="40">
        <f t="shared" si="0"/>
        <v>1.1558284170816364</v>
      </c>
      <c r="H20" s="25"/>
      <c r="I20" s="420"/>
      <c r="J20" s="310"/>
      <c r="O20" s="404"/>
    </row>
    <row r="21" spans="1:15" s="303" customFormat="1" ht="15">
      <c r="A21" s="323" t="s">
        <v>181</v>
      </c>
      <c r="B21" s="63">
        <v>422728624</v>
      </c>
      <c r="C21" s="63">
        <v>433128741</v>
      </c>
      <c r="D21" s="63">
        <v>415637379</v>
      </c>
      <c r="E21" s="63">
        <f t="shared" si="1"/>
        <v>-17491362</v>
      </c>
      <c r="F21" s="304">
        <f>(D21*100/C21)-100</f>
        <v>-4.0383748165998554</v>
      </c>
      <c r="G21" s="40">
        <f t="shared" si="0"/>
        <v>-8.7832762361974943</v>
      </c>
      <c r="H21" s="25"/>
      <c r="I21" s="310"/>
      <c r="J21" s="310"/>
      <c r="O21" s="404"/>
    </row>
    <row r="22" spans="1:15" s="303" customFormat="1" ht="15">
      <c r="A22" s="323" t="s">
        <v>182</v>
      </c>
      <c r="B22" s="63">
        <v>0</v>
      </c>
      <c r="C22" s="63">
        <v>1</v>
      </c>
      <c r="D22" s="63">
        <v>0</v>
      </c>
      <c r="E22" s="63">
        <f t="shared" si="1"/>
        <v>-1</v>
      </c>
      <c r="F22" s="421">
        <v>0</v>
      </c>
      <c r="G22" s="40">
        <v>0</v>
      </c>
      <c r="H22" s="25"/>
      <c r="I22" s="310"/>
      <c r="J22" s="310"/>
      <c r="O22" s="404"/>
    </row>
    <row r="23" spans="1:15" s="303" customFormat="1" ht="23.25">
      <c r="A23" s="323" t="s">
        <v>183</v>
      </c>
      <c r="B23" s="63">
        <v>34862856</v>
      </c>
      <c r="C23" s="63">
        <v>36022732</v>
      </c>
      <c r="D23" s="63">
        <v>36912792</v>
      </c>
      <c r="E23" s="305">
        <f t="shared" si="1"/>
        <v>890060</v>
      </c>
      <c r="F23" s="304">
        <f>(D23*100/C23)-100</f>
        <v>2.4708286978344631</v>
      </c>
      <c r="G23" s="40">
        <f>(D23/1.0779)/B23*100-100</f>
        <v>-1.7719638252571883</v>
      </c>
      <c r="H23" s="25"/>
      <c r="I23" s="422"/>
      <c r="J23" s="423"/>
      <c r="O23" s="404"/>
    </row>
    <row r="24" spans="1:15" s="303" customFormat="1" ht="23.25">
      <c r="A24" s="323" t="s">
        <v>184</v>
      </c>
      <c r="B24" s="63">
        <v>9615228</v>
      </c>
      <c r="C24" s="63">
        <v>7228794</v>
      </c>
      <c r="D24" s="63">
        <v>9833936</v>
      </c>
      <c r="E24" s="63">
        <f t="shared" si="1"/>
        <v>2605142</v>
      </c>
      <c r="F24" s="304">
        <f>(D24*100/C24)-100</f>
        <v>36.038404193009228</v>
      </c>
      <c r="G24" s="40">
        <f>(D24/1.0779)/B24*100-100</f>
        <v>-5.1168009567781496</v>
      </c>
      <c r="H24" s="25"/>
      <c r="I24" s="422"/>
      <c r="J24" s="423"/>
      <c r="O24" s="404"/>
    </row>
    <row r="25" spans="1:15" s="303" customFormat="1" ht="15">
      <c r="A25" s="176" t="s">
        <v>185</v>
      </c>
      <c r="B25" s="63">
        <v>2394</v>
      </c>
      <c r="C25" s="63">
        <v>0</v>
      </c>
      <c r="D25" s="63">
        <v>0</v>
      </c>
      <c r="E25" s="63">
        <f t="shared" si="1"/>
        <v>0</v>
      </c>
      <c r="F25" s="63">
        <v>0</v>
      </c>
      <c r="G25" s="40">
        <f>(D25/1.0779)/B25*100-100</f>
        <v>-100</v>
      </c>
      <c r="H25" s="25"/>
      <c r="I25" s="422"/>
      <c r="J25" s="423"/>
      <c r="O25" s="404"/>
    </row>
    <row r="26" spans="1:15" s="303" customFormat="1" ht="15">
      <c r="A26" s="319" t="s">
        <v>186</v>
      </c>
      <c r="B26" s="63">
        <v>0</v>
      </c>
      <c r="C26" s="63">
        <v>0</v>
      </c>
      <c r="D26" s="63">
        <v>0</v>
      </c>
      <c r="E26" s="63">
        <f t="shared" si="1"/>
        <v>0</v>
      </c>
      <c r="F26" s="63">
        <v>0</v>
      </c>
      <c r="G26" s="40">
        <v>0</v>
      </c>
      <c r="H26" s="25"/>
      <c r="I26" s="310"/>
      <c r="J26" s="310"/>
      <c r="O26" s="404"/>
    </row>
    <row r="27" spans="1:15" s="303" customFormat="1" ht="23.25">
      <c r="A27" s="319" t="s">
        <v>187</v>
      </c>
      <c r="B27" s="63">
        <v>0</v>
      </c>
      <c r="C27" s="63">
        <v>0</v>
      </c>
      <c r="D27" s="63">
        <v>0</v>
      </c>
      <c r="E27" s="63">
        <f t="shared" si="1"/>
        <v>0</v>
      </c>
      <c r="F27" s="320">
        <v>0</v>
      </c>
      <c r="G27" s="334">
        <v>0</v>
      </c>
      <c r="H27" s="25"/>
      <c r="I27" s="310"/>
      <c r="J27" s="310"/>
      <c r="O27" s="404"/>
    </row>
    <row r="28" spans="1:15" s="303" customFormat="1" ht="3" customHeight="1">
      <c r="A28" s="325"/>
      <c r="B28" s="139"/>
      <c r="C28" s="139"/>
      <c r="D28" s="139"/>
      <c r="E28" s="139"/>
      <c r="F28" s="326"/>
      <c r="G28" s="327"/>
      <c r="H28" s="25"/>
      <c r="I28" s="328"/>
      <c r="J28" s="328"/>
      <c r="K28" s="404"/>
      <c r="O28" s="404"/>
    </row>
    <row r="29" spans="1:15" ht="15">
      <c r="A29" s="329" t="s">
        <v>79</v>
      </c>
      <c r="B29" s="184"/>
      <c r="C29" s="184"/>
      <c r="D29" s="185"/>
      <c r="E29" s="185"/>
      <c r="F29" s="185"/>
      <c r="G29" s="330"/>
      <c r="H29" s="25"/>
      <c r="K29" s="158"/>
    </row>
    <row r="30" spans="1:15" ht="15">
      <c r="A30" s="1594" t="s">
        <v>38</v>
      </c>
      <c r="B30" s="1594"/>
      <c r="C30" s="186"/>
      <c r="D30" s="186"/>
      <c r="E30" s="186"/>
      <c r="F30" s="186"/>
      <c r="G30" s="186"/>
      <c r="H30" s="25"/>
      <c r="K30" s="158"/>
    </row>
    <row r="31" spans="1:15" ht="15">
      <c r="B31" s="331"/>
      <c r="C31" s="331"/>
      <c r="D31" s="331"/>
      <c r="H31" s="25"/>
    </row>
    <row r="32" spans="1:15" ht="15">
      <c r="B32" s="332"/>
      <c r="C32" s="332"/>
      <c r="D32" s="332"/>
      <c r="H32" s="25"/>
    </row>
  </sheetData>
  <mergeCells count="11">
    <mergeCell ref="I8:J8"/>
    <mergeCell ref="A30:B30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rintOptions horizontalCentered="1"/>
  <pageMargins left="0.74803149606299213" right="0.31496062992125984" top="0.98425196850393704" bottom="0.98425196850393704" header="0" footer="0"/>
  <pageSetup scale="7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42"/>
  <sheetViews>
    <sheetView showGridLines="0" zoomScaleNormal="100" workbookViewId="0">
      <selection activeCell="H16" sqref="H16"/>
    </sheetView>
  </sheetViews>
  <sheetFormatPr baseColWidth="10" defaultColWidth="11.42578125" defaultRowHeight="12.75"/>
  <cols>
    <col min="1" max="1" width="63.5703125" style="382" customWidth="1"/>
    <col min="2" max="2" width="16.85546875" style="363" customWidth="1"/>
    <col min="3" max="3" width="9.28515625" style="363" customWidth="1"/>
    <col min="4" max="4" width="2.7109375" style="363" customWidth="1"/>
    <col min="5" max="5" width="11.42578125" style="383"/>
    <col min="6" max="6" width="7.28515625" style="383" customWidth="1"/>
    <col min="7" max="160" width="11.42578125" style="383"/>
    <col min="161" max="16384" width="11.42578125" style="363"/>
  </cols>
  <sheetData>
    <row r="1" spans="1:160" ht="13.5" customHeight="1">
      <c r="A1" s="1647" t="s">
        <v>248</v>
      </c>
      <c r="B1" s="1647"/>
      <c r="C1" s="1647"/>
    </row>
    <row r="2" spans="1:160" ht="13.5" customHeight="1">
      <c r="A2" s="1647" t="s">
        <v>249</v>
      </c>
      <c r="B2" s="1647"/>
      <c r="C2" s="1647"/>
    </row>
    <row r="3" spans="1:160">
      <c r="A3" s="1648" t="s">
        <v>2</v>
      </c>
      <c r="B3" s="1648"/>
      <c r="C3" s="1648"/>
    </row>
    <row r="4" spans="1:160" ht="5.25" customHeight="1">
      <c r="A4" s="384"/>
      <c r="B4" s="385"/>
      <c r="C4" s="385"/>
    </row>
    <row r="5" spans="1:160" s="389" customFormat="1" ht="17.25" customHeight="1">
      <c r="A5" s="386" t="s">
        <v>3</v>
      </c>
      <c r="B5" s="387" t="s">
        <v>11</v>
      </c>
      <c r="C5" s="388" t="s">
        <v>12</v>
      </c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0"/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0"/>
      <c r="EA5" s="390"/>
      <c r="EB5" s="390"/>
      <c r="EC5" s="390"/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0"/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0"/>
      <c r="FD5" s="390"/>
    </row>
    <row r="6" spans="1:160">
      <c r="A6" s="391" t="s">
        <v>14</v>
      </c>
      <c r="B6" s="392">
        <f>SUM(B7:B24)</f>
        <v>2694242709.4000001</v>
      </c>
      <c r="C6" s="393">
        <f>SUM(C7:C25)</f>
        <v>99.999999999999986</v>
      </c>
    </row>
    <row r="7" spans="1:160" s="396" customFormat="1" ht="13.5" customHeight="1">
      <c r="A7" s="375" t="s">
        <v>250</v>
      </c>
      <c r="B7" s="394">
        <v>16297141</v>
      </c>
      <c r="C7" s="395">
        <f t="shared" ref="C7:C24" si="0">B7*100/$B$6</f>
        <v>0.60488763477546259</v>
      </c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397"/>
      <c r="AK7" s="397"/>
      <c r="AL7" s="397"/>
      <c r="AM7" s="397"/>
      <c r="AN7" s="397"/>
      <c r="AO7" s="397"/>
      <c r="AP7" s="397"/>
      <c r="AQ7" s="397"/>
      <c r="AR7" s="397"/>
      <c r="AS7" s="397"/>
      <c r="AT7" s="397"/>
      <c r="AU7" s="397"/>
      <c r="AV7" s="397"/>
      <c r="AW7" s="397"/>
      <c r="AX7" s="397"/>
      <c r="AY7" s="397"/>
      <c r="AZ7" s="397"/>
      <c r="BA7" s="397"/>
      <c r="BB7" s="397"/>
      <c r="BC7" s="397"/>
      <c r="BD7" s="397"/>
      <c r="BE7" s="397"/>
      <c r="BF7" s="397"/>
      <c r="BG7" s="397"/>
      <c r="BH7" s="397"/>
      <c r="BI7" s="397"/>
      <c r="BJ7" s="397"/>
      <c r="BK7" s="397"/>
      <c r="BL7" s="397"/>
      <c r="BM7" s="397"/>
      <c r="BN7" s="397"/>
      <c r="BO7" s="397"/>
      <c r="BP7" s="397"/>
      <c r="BQ7" s="397"/>
      <c r="BR7" s="397"/>
      <c r="BS7" s="397"/>
      <c r="BT7" s="397"/>
      <c r="BU7" s="397"/>
      <c r="BV7" s="397"/>
      <c r="BW7" s="397"/>
      <c r="BX7" s="397"/>
      <c r="BY7" s="397"/>
      <c r="BZ7" s="397"/>
      <c r="CA7" s="397"/>
      <c r="CB7" s="397"/>
      <c r="CC7" s="397"/>
      <c r="CD7" s="397"/>
      <c r="CE7" s="397"/>
      <c r="CF7" s="397"/>
      <c r="CG7" s="397"/>
      <c r="CH7" s="397"/>
      <c r="CI7" s="397"/>
      <c r="CJ7" s="397"/>
      <c r="CK7" s="397"/>
      <c r="CL7" s="397"/>
      <c r="CM7" s="397"/>
      <c r="CN7" s="397"/>
      <c r="CO7" s="397"/>
      <c r="CP7" s="397"/>
      <c r="CQ7" s="397"/>
      <c r="CR7" s="397"/>
      <c r="CS7" s="397"/>
      <c r="CT7" s="397"/>
      <c r="CU7" s="397"/>
      <c r="CV7" s="397"/>
      <c r="CW7" s="397"/>
      <c r="CX7" s="397"/>
      <c r="CY7" s="397"/>
      <c r="CZ7" s="397"/>
      <c r="DA7" s="397"/>
      <c r="DB7" s="397"/>
      <c r="DC7" s="397"/>
      <c r="DD7" s="397"/>
      <c r="DE7" s="397"/>
      <c r="DF7" s="397"/>
      <c r="DG7" s="397"/>
      <c r="DH7" s="397"/>
      <c r="DI7" s="397"/>
      <c r="DJ7" s="397"/>
      <c r="DK7" s="397"/>
      <c r="DL7" s="397"/>
      <c r="DM7" s="397"/>
      <c r="DN7" s="397"/>
      <c r="DO7" s="397"/>
      <c r="DP7" s="397"/>
      <c r="DQ7" s="397"/>
      <c r="DR7" s="397"/>
      <c r="DS7" s="397"/>
      <c r="DT7" s="397"/>
      <c r="DU7" s="397"/>
      <c r="DV7" s="397"/>
      <c r="DW7" s="397"/>
      <c r="DX7" s="397"/>
      <c r="DY7" s="397"/>
      <c r="DZ7" s="397"/>
      <c r="EA7" s="397"/>
      <c r="EB7" s="397"/>
      <c r="EC7" s="397"/>
      <c r="ED7" s="397"/>
      <c r="EE7" s="397"/>
      <c r="EF7" s="397"/>
      <c r="EG7" s="397"/>
      <c r="EH7" s="397"/>
      <c r="EI7" s="397"/>
      <c r="EJ7" s="397"/>
      <c r="EK7" s="397"/>
      <c r="EL7" s="397"/>
      <c r="EM7" s="397"/>
      <c r="EN7" s="397"/>
      <c r="EO7" s="397"/>
      <c r="EP7" s="397"/>
      <c r="EQ7" s="397"/>
      <c r="ER7" s="397"/>
      <c r="ES7" s="397"/>
      <c r="ET7" s="397"/>
      <c r="EU7" s="397"/>
      <c r="EV7" s="397"/>
      <c r="EW7" s="397"/>
      <c r="EX7" s="397"/>
      <c r="EY7" s="397"/>
      <c r="EZ7" s="397"/>
      <c r="FA7" s="397"/>
      <c r="FB7" s="397"/>
      <c r="FC7" s="397"/>
      <c r="FD7" s="397"/>
    </row>
    <row r="8" spans="1:160" s="396" customFormat="1" ht="13.5" customHeight="1">
      <c r="A8" s="375" t="s">
        <v>251</v>
      </c>
      <c r="B8" s="394">
        <v>14739659</v>
      </c>
      <c r="C8" s="395">
        <f t="shared" si="0"/>
        <v>0.54707985099391732</v>
      </c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J8" s="397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7"/>
      <c r="BB8" s="397"/>
      <c r="BC8" s="397"/>
      <c r="BD8" s="397"/>
      <c r="BE8" s="397"/>
      <c r="BF8" s="397"/>
      <c r="BG8" s="397"/>
      <c r="BH8" s="397"/>
      <c r="BI8" s="397"/>
      <c r="BJ8" s="397"/>
      <c r="BK8" s="397"/>
      <c r="BL8" s="397"/>
      <c r="BM8" s="397"/>
      <c r="BN8" s="397"/>
      <c r="BO8" s="397"/>
      <c r="BP8" s="397"/>
      <c r="BQ8" s="397"/>
      <c r="BR8" s="397"/>
      <c r="BS8" s="397"/>
      <c r="BT8" s="397"/>
      <c r="BU8" s="397"/>
      <c r="BV8" s="397"/>
      <c r="BW8" s="397"/>
      <c r="BX8" s="397"/>
      <c r="BY8" s="397"/>
      <c r="BZ8" s="397"/>
      <c r="CA8" s="397"/>
      <c r="CB8" s="397"/>
      <c r="CC8" s="397"/>
      <c r="CD8" s="397"/>
      <c r="CE8" s="397"/>
      <c r="CF8" s="397"/>
      <c r="CG8" s="397"/>
      <c r="CH8" s="397"/>
      <c r="CI8" s="397"/>
      <c r="CJ8" s="397"/>
      <c r="CK8" s="397"/>
      <c r="CL8" s="397"/>
      <c r="CM8" s="397"/>
      <c r="CN8" s="397"/>
      <c r="CO8" s="397"/>
      <c r="CP8" s="397"/>
      <c r="CQ8" s="397"/>
      <c r="CR8" s="397"/>
      <c r="CS8" s="397"/>
      <c r="CT8" s="397"/>
      <c r="CU8" s="397"/>
      <c r="CV8" s="397"/>
      <c r="CW8" s="397"/>
      <c r="CX8" s="397"/>
      <c r="CY8" s="397"/>
      <c r="CZ8" s="397"/>
      <c r="DA8" s="397"/>
      <c r="DB8" s="397"/>
      <c r="DC8" s="397"/>
      <c r="DD8" s="397"/>
      <c r="DE8" s="397"/>
      <c r="DF8" s="397"/>
      <c r="DG8" s="397"/>
      <c r="DH8" s="397"/>
      <c r="DI8" s="397"/>
      <c r="DJ8" s="397"/>
      <c r="DK8" s="397"/>
      <c r="DL8" s="397"/>
      <c r="DM8" s="397"/>
      <c r="DN8" s="397"/>
      <c r="DO8" s="397"/>
      <c r="DP8" s="397"/>
      <c r="DQ8" s="397"/>
      <c r="DR8" s="397"/>
      <c r="DS8" s="397"/>
      <c r="DT8" s="397"/>
      <c r="DU8" s="397"/>
      <c r="DV8" s="397"/>
      <c r="DW8" s="397"/>
      <c r="DX8" s="397"/>
      <c r="DY8" s="397"/>
      <c r="DZ8" s="397"/>
      <c r="EA8" s="397"/>
      <c r="EB8" s="397"/>
      <c r="EC8" s="397"/>
      <c r="ED8" s="397"/>
      <c r="EE8" s="397"/>
      <c r="EF8" s="397"/>
      <c r="EG8" s="397"/>
      <c r="EH8" s="397"/>
      <c r="EI8" s="397"/>
      <c r="EJ8" s="397"/>
      <c r="EK8" s="397"/>
      <c r="EL8" s="397"/>
      <c r="EM8" s="397"/>
      <c r="EN8" s="397"/>
      <c r="EO8" s="397"/>
      <c r="EP8" s="397"/>
      <c r="EQ8" s="397"/>
      <c r="ER8" s="397"/>
      <c r="ES8" s="397"/>
      <c r="ET8" s="397"/>
      <c r="EU8" s="397"/>
      <c r="EV8" s="397"/>
      <c r="EW8" s="397"/>
      <c r="EX8" s="397"/>
      <c r="EY8" s="397"/>
      <c r="EZ8" s="397"/>
      <c r="FA8" s="397"/>
      <c r="FB8" s="397"/>
      <c r="FC8" s="397"/>
      <c r="FD8" s="397"/>
    </row>
    <row r="9" spans="1:160" s="396" customFormat="1" ht="13.5" customHeight="1">
      <c r="A9" s="375" t="s">
        <v>252</v>
      </c>
      <c r="B9" s="394">
        <v>10290855</v>
      </c>
      <c r="C9" s="395">
        <f t="shared" si="0"/>
        <v>0.38195723659550118</v>
      </c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7"/>
      <c r="AC9" s="397"/>
      <c r="AD9" s="397"/>
      <c r="AE9" s="397"/>
      <c r="AF9" s="397"/>
      <c r="AG9" s="397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B9" s="397"/>
      <c r="BC9" s="397"/>
      <c r="BD9" s="397"/>
      <c r="BE9" s="397"/>
      <c r="BF9" s="397"/>
      <c r="BG9" s="397"/>
      <c r="BH9" s="397"/>
      <c r="BI9" s="397"/>
      <c r="BJ9" s="397"/>
      <c r="BK9" s="397"/>
      <c r="BL9" s="397"/>
      <c r="BM9" s="397"/>
      <c r="BN9" s="397"/>
      <c r="BO9" s="397"/>
      <c r="BP9" s="397"/>
      <c r="BQ9" s="397"/>
      <c r="BR9" s="397"/>
      <c r="BS9" s="397"/>
      <c r="BT9" s="397"/>
      <c r="BU9" s="397"/>
      <c r="BV9" s="397"/>
      <c r="BW9" s="397"/>
      <c r="BX9" s="397"/>
      <c r="BY9" s="397"/>
      <c r="BZ9" s="397"/>
      <c r="CA9" s="397"/>
      <c r="CB9" s="397"/>
      <c r="CC9" s="397"/>
      <c r="CD9" s="397"/>
      <c r="CE9" s="397"/>
      <c r="CF9" s="397"/>
      <c r="CG9" s="397"/>
      <c r="CH9" s="397"/>
      <c r="CI9" s="397"/>
      <c r="CJ9" s="397"/>
      <c r="CK9" s="397"/>
      <c r="CL9" s="397"/>
      <c r="CM9" s="397"/>
      <c r="CN9" s="397"/>
      <c r="CO9" s="397"/>
      <c r="CP9" s="397"/>
      <c r="CQ9" s="397"/>
      <c r="CR9" s="397"/>
      <c r="CS9" s="397"/>
      <c r="CT9" s="397"/>
      <c r="CU9" s="397"/>
      <c r="CV9" s="397"/>
      <c r="CW9" s="397"/>
      <c r="CX9" s="397"/>
      <c r="CY9" s="397"/>
      <c r="CZ9" s="397"/>
      <c r="DA9" s="397"/>
      <c r="DB9" s="397"/>
      <c r="DC9" s="397"/>
      <c r="DD9" s="397"/>
      <c r="DE9" s="397"/>
      <c r="DF9" s="397"/>
      <c r="DG9" s="397"/>
      <c r="DH9" s="397"/>
      <c r="DI9" s="397"/>
      <c r="DJ9" s="397"/>
      <c r="DK9" s="397"/>
      <c r="DL9" s="397"/>
      <c r="DM9" s="397"/>
      <c r="DN9" s="397"/>
      <c r="DO9" s="397"/>
      <c r="DP9" s="397"/>
      <c r="DQ9" s="397"/>
      <c r="DR9" s="397"/>
      <c r="DS9" s="397"/>
      <c r="DT9" s="397"/>
      <c r="DU9" s="397"/>
      <c r="DV9" s="397"/>
      <c r="DW9" s="397"/>
      <c r="DX9" s="397"/>
      <c r="DY9" s="397"/>
      <c r="DZ9" s="397"/>
      <c r="EA9" s="397"/>
      <c r="EB9" s="397"/>
      <c r="EC9" s="397"/>
      <c r="ED9" s="397"/>
      <c r="EE9" s="397"/>
      <c r="EF9" s="397"/>
      <c r="EG9" s="397"/>
      <c r="EH9" s="397"/>
      <c r="EI9" s="397"/>
      <c r="EJ9" s="397"/>
      <c r="EK9" s="397"/>
      <c r="EL9" s="397"/>
      <c r="EM9" s="397"/>
      <c r="EN9" s="397"/>
      <c r="EO9" s="397"/>
      <c r="EP9" s="397"/>
      <c r="EQ9" s="397"/>
      <c r="ER9" s="397"/>
      <c r="ES9" s="397"/>
      <c r="ET9" s="397"/>
      <c r="EU9" s="397"/>
      <c r="EV9" s="397"/>
      <c r="EW9" s="397"/>
      <c r="EX9" s="397"/>
      <c r="EY9" s="397"/>
      <c r="EZ9" s="397"/>
      <c r="FA9" s="397"/>
      <c r="FB9" s="397"/>
      <c r="FC9" s="397"/>
      <c r="FD9" s="397"/>
    </row>
    <row r="10" spans="1:160" s="396" customFormat="1" ht="13.5" customHeight="1">
      <c r="A10" s="375" t="s">
        <v>253</v>
      </c>
      <c r="B10" s="394">
        <v>10845293</v>
      </c>
      <c r="C10" s="395">
        <f t="shared" si="0"/>
        <v>0.40253585774442774</v>
      </c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397"/>
      <c r="AG10" s="397"/>
      <c r="AH10" s="397"/>
      <c r="AI10" s="397"/>
      <c r="AJ10" s="397"/>
      <c r="AK10" s="397"/>
      <c r="AL10" s="397"/>
      <c r="AM10" s="397"/>
      <c r="AN10" s="397"/>
      <c r="AO10" s="397"/>
      <c r="AP10" s="397"/>
      <c r="AQ10" s="397"/>
      <c r="AR10" s="397"/>
      <c r="AS10" s="397"/>
      <c r="AT10" s="397"/>
      <c r="AU10" s="397"/>
      <c r="AV10" s="397"/>
      <c r="AW10" s="397"/>
      <c r="AX10" s="397"/>
      <c r="AY10" s="397"/>
      <c r="AZ10" s="397"/>
      <c r="BA10" s="397"/>
      <c r="BB10" s="397"/>
      <c r="BC10" s="397"/>
      <c r="BD10" s="397"/>
      <c r="BE10" s="397"/>
      <c r="BF10" s="397"/>
      <c r="BG10" s="397"/>
      <c r="BH10" s="397"/>
      <c r="BI10" s="397"/>
      <c r="BJ10" s="397"/>
      <c r="BK10" s="397"/>
      <c r="BL10" s="397"/>
      <c r="BM10" s="397"/>
      <c r="BN10" s="397"/>
      <c r="BO10" s="397"/>
      <c r="BP10" s="397"/>
      <c r="BQ10" s="397"/>
      <c r="BR10" s="397"/>
      <c r="BS10" s="397"/>
      <c r="BT10" s="397"/>
      <c r="BU10" s="397"/>
      <c r="BV10" s="397"/>
      <c r="BW10" s="397"/>
      <c r="BX10" s="397"/>
      <c r="BY10" s="397"/>
      <c r="BZ10" s="397"/>
      <c r="CA10" s="397"/>
      <c r="CB10" s="397"/>
      <c r="CC10" s="397"/>
      <c r="CD10" s="397"/>
      <c r="CE10" s="397"/>
      <c r="CF10" s="397"/>
      <c r="CG10" s="397"/>
      <c r="CH10" s="397"/>
      <c r="CI10" s="397"/>
      <c r="CJ10" s="397"/>
      <c r="CK10" s="397"/>
      <c r="CL10" s="397"/>
      <c r="CM10" s="397"/>
      <c r="CN10" s="397"/>
      <c r="CO10" s="397"/>
      <c r="CP10" s="397"/>
      <c r="CQ10" s="397"/>
      <c r="CR10" s="397"/>
      <c r="CS10" s="397"/>
      <c r="CT10" s="397"/>
      <c r="CU10" s="397"/>
      <c r="CV10" s="397"/>
      <c r="CW10" s="397"/>
      <c r="CX10" s="397"/>
      <c r="CY10" s="397"/>
      <c r="CZ10" s="397"/>
      <c r="DA10" s="397"/>
      <c r="DB10" s="397"/>
      <c r="DC10" s="397"/>
      <c r="DD10" s="397"/>
      <c r="DE10" s="397"/>
      <c r="DF10" s="397"/>
      <c r="DG10" s="397"/>
      <c r="DH10" s="397"/>
      <c r="DI10" s="397"/>
      <c r="DJ10" s="397"/>
      <c r="DK10" s="397"/>
      <c r="DL10" s="397"/>
      <c r="DM10" s="397"/>
      <c r="DN10" s="397"/>
      <c r="DO10" s="397"/>
      <c r="DP10" s="397"/>
      <c r="DQ10" s="397"/>
      <c r="DR10" s="397"/>
      <c r="DS10" s="397"/>
      <c r="DT10" s="397"/>
      <c r="DU10" s="397"/>
      <c r="DV10" s="397"/>
      <c r="DW10" s="397"/>
      <c r="DX10" s="397"/>
      <c r="DY10" s="397"/>
      <c r="DZ10" s="397"/>
      <c r="EA10" s="397"/>
      <c r="EB10" s="397"/>
      <c r="EC10" s="397"/>
      <c r="ED10" s="397"/>
      <c r="EE10" s="397"/>
      <c r="EF10" s="397"/>
      <c r="EG10" s="397"/>
      <c r="EH10" s="397"/>
      <c r="EI10" s="397"/>
      <c r="EJ10" s="397"/>
      <c r="EK10" s="397"/>
      <c r="EL10" s="397"/>
      <c r="EM10" s="397"/>
      <c r="EN10" s="397"/>
      <c r="EO10" s="397"/>
      <c r="EP10" s="397"/>
      <c r="EQ10" s="397"/>
      <c r="ER10" s="397"/>
      <c r="ES10" s="397"/>
      <c r="ET10" s="397"/>
      <c r="EU10" s="397"/>
      <c r="EV10" s="397"/>
      <c r="EW10" s="397"/>
      <c r="EX10" s="397"/>
      <c r="EY10" s="397"/>
      <c r="EZ10" s="397"/>
      <c r="FA10" s="397"/>
      <c r="FB10" s="397"/>
      <c r="FC10" s="397"/>
      <c r="FD10" s="397"/>
    </row>
    <row r="11" spans="1:160" s="396" customFormat="1" ht="13.5" customHeight="1">
      <c r="A11" s="375" t="s">
        <v>254</v>
      </c>
      <c r="B11" s="394">
        <v>85510137</v>
      </c>
      <c r="C11" s="395">
        <f t="shared" si="0"/>
        <v>3.1738097203218509</v>
      </c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7"/>
      <c r="AC11" s="397"/>
      <c r="AD11" s="397"/>
      <c r="AE11" s="397"/>
      <c r="AF11" s="397"/>
      <c r="AG11" s="397"/>
      <c r="AH11" s="397"/>
      <c r="AI11" s="397"/>
      <c r="AJ11" s="397"/>
      <c r="AK11" s="397"/>
      <c r="AL11" s="397"/>
      <c r="AM11" s="397"/>
      <c r="AN11" s="397"/>
      <c r="AO11" s="397"/>
      <c r="AP11" s="397"/>
      <c r="AQ11" s="397"/>
      <c r="AR11" s="397"/>
      <c r="AS11" s="397"/>
      <c r="AT11" s="397"/>
      <c r="AU11" s="397"/>
      <c r="AV11" s="397"/>
      <c r="AW11" s="397"/>
      <c r="AX11" s="397"/>
      <c r="AY11" s="397"/>
      <c r="AZ11" s="397"/>
      <c r="BA11" s="397"/>
      <c r="BB11" s="397"/>
      <c r="BC11" s="397"/>
      <c r="BD11" s="397"/>
      <c r="BE11" s="397"/>
      <c r="BF11" s="397"/>
      <c r="BG11" s="397"/>
      <c r="BH11" s="397"/>
      <c r="BI11" s="397"/>
      <c r="BJ11" s="397"/>
      <c r="BK11" s="397"/>
      <c r="BL11" s="397"/>
      <c r="BM11" s="397"/>
      <c r="BN11" s="397"/>
      <c r="BO11" s="397"/>
      <c r="BP11" s="397"/>
      <c r="BQ11" s="397"/>
      <c r="BR11" s="397"/>
      <c r="BS11" s="397"/>
      <c r="BT11" s="397"/>
      <c r="BU11" s="397"/>
      <c r="BV11" s="397"/>
      <c r="BW11" s="397"/>
      <c r="BX11" s="397"/>
      <c r="BY11" s="397"/>
      <c r="BZ11" s="397"/>
      <c r="CA11" s="397"/>
      <c r="CB11" s="397"/>
      <c r="CC11" s="397"/>
      <c r="CD11" s="397"/>
      <c r="CE11" s="397"/>
      <c r="CF11" s="397"/>
      <c r="CG11" s="397"/>
      <c r="CH11" s="397"/>
      <c r="CI11" s="397"/>
      <c r="CJ11" s="397"/>
      <c r="CK11" s="397"/>
      <c r="CL11" s="397"/>
      <c r="CM11" s="397"/>
      <c r="CN11" s="397"/>
      <c r="CO11" s="397"/>
      <c r="CP11" s="397"/>
      <c r="CQ11" s="397"/>
      <c r="CR11" s="397"/>
      <c r="CS11" s="397"/>
      <c r="CT11" s="397"/>
      <c r="CU11" s="397"/>
      <c r="CV11" s="397"/>
      <c r="CW11" s="397"/>
      <c r="CX11" s="397"/>
      <c r="CY11" s="397"/>
      <c r="CZ11" s="397"/>
      <c r="DA11" s="397"/>
      <c r="DB11" s="397"/>
      <c r="DC11" s="397"/>
      <c r="DD11" s="397"/>
      <c r="DE11" s="397"/>
      <c r="DF11" s="397"/>
      <c r="DG11" s="397"/>
      <c r="DH11" s="397"/>
      <c r="DI11" s="397"/>
      <c r="DJ11" s="397"/>
      <c r="DK11" s="397"/>
      <c r="DL11" s="397"/>
      <c r="DM11" s="397"/>
      <c r="DN11" s="397"/>
      <c r="DO11" s="397"/>
      <c r="DP11" s="397"/>
      <c r="DQ11" s="397"/>
      <c r="DR11" s="397"/>
      <c r="DS11" s="397"/>
      <c r="DT11" s="397"/>
      <c r="DU11" s="397"/>
      <c r="DV11" s="397"/>
      <c r="DW11" s="397"/>
      <c r="DX11" s="397"/>
      <c r="DY11" s="397"/>
      <c r="DZ11" s="397"/>
      <c r="EA11" s="397"/>
      <c r="EB11" s="397"/>
      <c r="EC11" s="397"/>
      <c r="ED11" s="397"/>
      <c r="EE11" s="397"/>
      <c r="EF11" s="397"/>
      <c r="EG11" s="397"/>
      <c r="EH11" s="397"/>
      <c r="EI11" s="397"/>
      <c r="EJ11" s="397"/>
      <c r="EK11" s="397"/>
      <c r="EL11" s="397"/>
      <c r="EM11" s="397"/>
      <c r="EN11" s="397"/>
      <c r="EO11" s="397"/>
      <c r="EP11" s="397"/>
      <c r="EQ11" s="397"/>
      <c r="ER11" s="397"/>
      <c r="ES11" s="397"/>
      <c r="ET11" s="397"/>
      <c r="EU11" s="397"/>
      <c r="EV11" s="397"/>
      <c r="EW11" s="397"/>
      <c r="EX11" s="397"/>
      <c r="EY11" s="397"/>
      <c r="EZ11" s="397"/>
      <c r="FA11" s="397"/>
      <c r="FB11" s="397"/>
      <c r="FC11" s="397"/>
      <c r="FD11" s="397"/>
    </row>
    <row r="12" spans="1:160" s="396" customFormat="1" ht="13.5" customHeight="1">
      <c r="A12" s="375" t="s">
        <v>255</v>
      </c>
      <c r="B12" s="394">
        <v>1072718318</v>
      </c>
      <c r="C12" s="395">
        <f t="shared" si="0"/>
        <v>39.815207229006148</v>
      </c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397"/>
      <c r="AC12" s="397"/>
      <c r="AD12" s="397"/>
      <c r="AE12" s="397"/>
      <c r="AF12" s="397"/>
      <c r="AG12" s="397"/>
      <c r="AH12" s="397"/>
      <c r="AI12" s="397"/>
      <c r="AJ12" s="397"/>
      <c r="AK12" s="397"/>
      <c r="AL12" s="397"/>
      <c r="AM12" s="397"/>
      <c r="AN12" s="397"/>
      <c r="AO12" s="397"/>
      <c r="AP12" s="397"/>
      <c r="AQ12" s="397"/>
      <c r="AR12" s="397"/>
      <c r="AS12" s="397"/>
      <c r="AT12" s="397"/>
      <c r="AU12" s="397"/>
      <c r="AV12" s="397"/>
      <c r="AW12" s="397"/>
      <c r="AX12" s="397"/>
      <c r="AY12" s="397"/>
      <c r="AZ12" s="397"/>
      <c r="BA12" s="397"/>
      <c r="BB12" s="397"/>
      <c r="BC12" s="397"/>
      <c r="BD12" s="397"/>
      <c r="BE12" s="397"/>
      <c r="BF12" s="397"/>
      <c r="BG12" s="397"/>
      <c r="BH12" s="397"/>
      <c r="BI12" s="397"/>
      <c r="BJ12" s="397"/>
      <c r="BK12" s="397"/>
      <c r="BL12" s="397"/>
      <c r="BM12" s="397"/>
      <c r="BN12" s="397"/>
      <c r="BO12" s="397"/>
      <c r="BP12" s="397"/>
      <c r="BQ12" s="397"/>
      <c r="BR12" s="397"/>
      <c r="BS12" s="397"/>
      <c r="BT12" s="397"/>
      <c r="BU12" s="397"/>
      <c r="BV12" s="397"/>
      <c r="BW12" s="397"/>
      <c r="BX12" s="397"/>
      <c r="BY12" s="397"/>
      <c r="BZ12" s="397"/>
      <c r="CA12" s="397"/>
      <c r="CB12" s="397"/>
      <c r="CC12" s="397"/>
      <c r="CD12" s="397"/>
      <c r="CE12" s="397"/>
      <c r="CF12" s="397"/>
      <c r="CG12" s="397"/>
      <c r="CH12" s="397"/>
      <c r="CI12" s="397"/>
      <c r="CJ12" s="397"/>
      <c r="CK12" s="397"/>
      <c r="CL12" s="397"/>
      <c r="CM12" s="397"/>
      <c r="CN12" s="397"/>
      <c r="CO12" s="397"/>
      <c r="CP12" s="397"/>
      <c r="CQ12" s="397"/>
      <c r="CR12" s="397"/>
      <c r="CS12" s="397"/>
      <c r="CT12" s="397"/>
      <c r="CU12" s="397"/>
      <c r="CV12" s="397"/>
      <c r="CW12" s="397"/>
      <c r="CX12" s="397"/>
      <c r="CY12" s="397"/>
      <c r="CZ12" s="397"/>
      <c r="DA12" s="397"/>
      <c r="DB12" s="397"/>
      <c r="DC12" s="397"/>
      <c r="DD12" s="397"/>
      <c r="DE12" s="397"/>
      <c r="DF12" s="397"/>
      <c r="DG12" s="397"/>
      <c r="DH12" s="397"/>
      <c r="DI12" s="397"/>
      <c r="DJ12" s="397"/>
      <c r="DK12" s="397"/>
      <c r="DL12" s="397"/>
      <c r="DM12" s="397"/>
      <c r="DN12" s="397"/>
      <c r="DO12" s="397"/>
      <c r="DP12" s="397"/>
      <c r="DQ12" s="397"/>
      <c r="DR12" s="397"/>
      <c r="DS12" s="397"/>
      <c r="DT12" s="397"/>
      <c r="DU12" s="397"/>
      <c r="DV12" s="397"/>
      <c r="DW12" s="397"/>
      <c r="DX12" s="397"/>
      <c r="DY12" s="397"/>
      <c r="DZ12" s="397"/>
      <c r="EA12" s="397"/>
      <c r="EB12" s="397"/>
      <c r="EC12" s="397"/>
      <c r="ED12" s="397"/>
      <c r="EE12" s="397"/>
      <c r="EF12" s="397"/>
      <c r="EG12" s="397"/>
      <c r="EH12" s="397"/>
      <c r="EI12" s="397"/>
      <c r="EJ12" s="397"/>
      <c r="EK12" s="397"/>
      <c r="EL12" s="397"/>
      <c r="EM12" s="397"/>
      <c r="EN12" s="397"/>
      <c r="EO12" s="397"/>
      <c r="EP12" s="397"/>
      <c r="EQ12" s="397"/>
      <c r="ER12" s="397"/>
      <c r="ES12" s="397"/>
      <c r="ET12" s="397"/>
      <c r="EU12" s="397"/>
      <c r="EV12" s="397"/>
      <c r="EW12" s="397"/>
      <c r="EX12" s="397"/>
      <c r="EY12" s="397"/>
      <c r="EZ12" s="397"/>
      <c r="FA12" s="397"/>
      <c r="FB12" s="397"/>
      <c r="FC12" s="397"/>
      <c r="FD12" s="397"/>
    </row>
    <row r="13" spans="1:160" s="396" customFormat="1" ht="13.5" customHeight="1">
      <c r="A13" s="375" t="s">
        <v>256</v>
      </c>
      <c r="B13" s="394">
        <v>90982777</v>
      </c>
      <c r="C13" s="395">
        <f t="shared" si="0"/>
        <v>3.3769332169877746</v>
      </c>
      <c r="E13" s="397"/>
      <c r="F13" s="397"/>
      <c r="G13" s="397"/>
      <c r="H13" s="397"/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397"/>
      <c r="BX13" s="397"/>
      <c r="BY13" s="397"/>
      <c r="BZ13" s="397"/>
      <c r="CA13" s="397"/>
      <c r="CB13" s="397"/>
      <c r="CC13" s="397"/>
      <c r="CD13" s="397"/>
      <c r="CE13" s="397"/>
      <c r="CF13" s="397"/>
      <c r="CG13" s="397"/>
      <c r="CH13" s="397"/>
      <c r="CI13" s="397"/>
      <c r="CJ13" s="397"/>
      <c r="CK13" s="397"/>
      <c r="CL13" s="397"/>
      <c r="CM13" s="397"/>
      <c r="CN13" s="397"/>
      <c r="CO13" s="397"/>
      <c r="CP13" s="397"/>
      <c r="CQ13" s="397"/>
      <c r="CR13" s="397"/>
      <c r="CS13" s="397"/>
      <c r="CT13" s="397"/>
      <c r="CU13" s="397"/>
      <c r="CV13" s="397"/>
      <c r="CW13" s="397"/>
      <c r="CX13" s="397"/>
      <c r="CY13" s="397"/>
      <c r="CZ13" s="397"/>
      <c r="DA13" s="397"/>
      <c r="DB13" s="397"/>
      <c r="DC13" s="397"/>
      <c r="DD13" s="397"/>
      <c r="DE13" s="397"/>
      <c r="DF13" s="397"/>
      <c r="DG13" s="397"/>
      <c r="DH13" s="397"/>
      <c r="DI13" s="397"/>
      <c r="DJ13" s="397"/>
      <c r="DK13" s="397"/>
      <c r="DL13" s="397"/>
      <c r="DM13" s="397"/>
      <c r="DN13" s="397"/>
      <c r="DO13" s="397"/>
      <c r="DP13" s="397"/>
      <c r="DQ13" s="397"/>
      <c r="DR13" s="397"/>
      <c r="DS13" s="397"/>
      <c r="DT13" s="397"/>
      <c r="DU13" s="397"/>
      <c r="DV13" s="397"/>
      <c r="DW13" s="397"/>
      <c r="DX13" s="397"/>
      <c r="DY13" s="397"/>
      <c r="DZ13" s="397"/>
      <c r="EA13" s="397"/>
      <c r="EB13" s="397"/>
      <c r="EC13" s="397"/>
      <c r="ED13" s="397"/>
      <c r="EE13" s="397"/>
      <c r="EF13" s="397"/>
      <c r="EG13" s="397"/>
      <c r="EH13" s="397"/>
      <c r="EI13" s="397"/>
      <c r="EJ13" s="397"/>
      <c r="EK13" s="397"/>
      <c r="EL13" s="397"/>
      <c r="EM13" s="397"/>
      <c r="EN13" s="397"/>
      <c r="EO13" s="397"/>
      <c r="EP13" s="397"/>
      <c r="EQ13" s="397"/>
      <c r="ER13" s="397"/>
      <c r="ES13" s="397"/>
      <c r="ET13" s="397"/>
      <c r="EU13" s="397"/>
      <c r="EV13" s="397"/>
      <c r="EW13" s="397"/>
      <c r="EX13" s="397"/>
      <c r="EY13" s="397"/>
      <c r="EZ13" s="397"/>
      <c r="FA13" s="397"/>
      <c r="FB13" s="397"/>
      <c r="FC13" s="397"/>
      <c r="FD13" s="397"/>
    </row>
    <row r="14" spans="1:160" s="396" customFormat="1" ht="13.5" customHeight="1">
      <c r="A14" s="375" t="s">
        <v>257</v>
      </c>
      <c r="B14" s="394">
        <v>10845293</v>
      </c>
      <c r="C14" s="395">
        <f t="shared" si="0"/>
        <v>0.40253585774442774</v>
      </c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397"/>
      <c r="AC14" s="397"/>
      <c r="AD14" s="397"/>
      <c r="AE14" s="397"/>
      <c r="AF14" s="397"/>
      <c r="AG14" s="397"/>
      <c r="AH14" s="397"/>
      <c r="AI14" s="397"/>
      <c r="AJ14" s="397"/>
      <c r="AK14" s="397"/>
      <c r="AL14" s="397"/>
      <c r="AM14" s="397"/>
      <c r="AN14" s="397"/>
      <c r="AO14" s="397"/>
      <c r="AP14" s="397"/>
      <c r="AQ14" s="397"/>
      <c r="AR14" s="397"/>
      <c r="AS14" s="397"/>
      <c r="AT14" s="397"/>
      <c r="AU14" s="397"/>
      <c r="AV14" s="397"/>
      <c r="AW14" s="397"/>
      <c r="AX14" s="397"/>
      <c r="AY14" s="397"/>
      <c r="AZ14" s="397"/>
      <c r="BA14" s="397"/>
      <c r="BB14" s="397"/>
      <c r="BC14" s="397"/>
      <c r="BD14" s="397"/>
      <c r="BE14" s="397"/>
      <c r="BF14" s="397"/>
      <c r="BG14" s="397"/>
      <c r="BH14" s="397"/>
      <c r="BI14" s="397"/>
      <c r="BJ14" s="397"/>
      <c r="BK14" s="397"/>
      <c r="BL14" s="397"/>
      <c r="BM14" s="397"/>
      <c r="BN14" s="397"/>
      <c r="BO14" s="397"/>
      <c r="BP14" s="397"/>
      <c r="BQ14" s="397"/>
      <c r="BR14" s="397"/>
      <c r="BS14" s="397"/>
      <c r="BT14" s="397"/>
      <c r="BU14" s="397"/>
      <c r="BV14" s="397"/>
      <c r="BW14" s="397"/>
      <c r="BX14" s="397"/>
      <c r="BY14" s="397"/>
      <c r="BZ14" s="397"/>
      <c r="CA14" s="397"/>
      <c r="CB14" s="397"/>
      <c r="CC14" s="397"/>
      <c r="CD14" s="397"/>
      <c r="CE14" s="397"/>
      <c r="CF14" s="397"/>
      <c r="CG14" s="397"/>
      <c r="CH14" s="397"/>
      <c r="CI14" s="397"/>
      <c r="CJ14" s="397"/>
      <c r="CK14" s="397"/>
      <c r="CL14" s="397"/>
      <c r="CM14" s="397"/>
      <c r="CN14" s="397"/>
      <c r="CO14" s="397"/>
      <c r="CP14" s="397"/>
      <c r="CQ14" s="397"/>
      <c r="CR14" s="397"/>
      <c r="CS14" s="397"/>
      <c r="CT14" s="397"/>
      <c r="CU14" s="397"/>
      <c r="CV14" s="397"/>
      <c r="CW14" s="397"/>
      <c r="CX14" s="397"/>
      <c r="CY14" s="397"/>
      <c r="CZ14" s="397"/>
      <c r="DA14" s="397"/>
      <c r="DB14" s="397"/>
      <c r="DC14" s="397"/>
      <c r="DD14" s="397"/>
      <c r="DE14" s="397"/>
      <c r="DF14" s="397"/>
      <c r="DG14" s="397"/>
      <c r="DH14" s="397"/>
      <c r="DI14" s="397"/>
      <c r="DJ14" s="397"/>
      <c r="DK14" s="397"/>
      <c r="DL14" s="397"/>
      <c r="DM14" s="397"/>
      <c r="DN14" s="397"/>
      <c r="DO14" s="397"/>
      <c r="DP14" s="397"/>
      <c r="DQ14" s="397"/>
      <c r="DR14" s="397"/>
      <c r="DS14" s="397"/>
      <c r="DT14" s="397"/>
      <c r="DU14" s="397"/>
      <c r="DV14" s="397"/>
      <c r="DW14" s="397"/>
      <c r="DX14" s="397"/>
      <c r="DY14" s="397"/>
      <c r="DZ14" s="397"/>
      <c r="EA14" s="397"/>
      <c r="EB14" s="397"/>
      <c r="EC14" s="397"/>
      <c r="ED14" s="397"/>
      <c r="EE14" s="397"/>
      <c r="EF14" s="397"/>
      <c r="EG14" s="397"/>
      <c r="EH14" s="397"/>
      <c r="EI14" s="397"/>
      <c r="EJ14" s="397"/>
      <c r="EK14" s="397"/>
      <c r="EL14" s="397"/>
      <c r="EM14" s="397"/>
      <c r="EN14" s="397"/>
      <c r="EO14" s="397"/>
      <c r="EP14" s="397"/>
      <c r="EQ14" s="397"/>
      <c r="ER14" s="397"/>
      <c r="ES14" s="397"/>
      <c r="ET14" s="397"/>
      <c r="EU14" s="397"/>
      <c r="EV14" s="397"/>
      <c r="EW14" s="397"/>
      <c r="EX14" s="397"/>
      <c r="EY14" s="397"/>
      <c r="EZ14" s="397"/>
      <c r="FA14" s="397"/>
      <c r="FB14" s="397"/>
      <c r="FC14" s="397"/>
      <c r="FD14" s="397"/>
    </row>
    <row r="15" spans="1:160" s="396" customFormat="1" ht="13.5" customHeight="1">
      <c r="A15" s="375" t="s">
        <v>258</v>
      </c>
      <c r="B15" s="394">
        <v>13584110</v>
      </c>
      <c r="C15" s="395">
        <f t="shared" si="0"/>
        <v>0.50419028518129094</v>
      </c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  <c r="AE15" s="397"/>
      <c r="AF15" s="397"/>
      <c r="AG15" s="397"/>
      <c r="AH15" s="397"/>
      <c r="AI15" s="397"/>
      <c r="AJ15" s="397"/>
      <c r="AK15" s="397"/>
      <c r="AL15" s="397"/>
      <c r="AM15" s="397"/>
      <c r="AN15" s="397"/>
      <c r="AO15" s="397"/>
      <c r="AP15" s="397"/>
      <c r="AQ15" s="397"/>
      <c r="AR15" s="397"/>
      <c r="AS15" s="397"/>
      <c r="AT15" s="397"/>
      <c r="AU15" s="397"/>
      <c r="AV15" s="397"/>
      <c r="AW15" s="397"/>
      <c r="AX15" s="397"/>
      <c r="AY15" s="397"/>
      <c r="AZ15" s="397"/>
      <c r="BA15" s="397"/>
      <c r="BB15" s="397"/>
      <c r="BC15" s="397"/>
      <c r="BD15" s="397"/>
      <c r="BE15" s="397"/>
      <c r="BF15" s="397"/>
      <c r="BG15" s="397"/>
      <c r="BH15" s="397"/>
      <c r="BI15" s="397"/>
      <c r="BJ15" s="397"/>
      <c r="BK15" s="397"/>
      <c r="BL15" s="397"/>
      <c r="BM15" s="397"/>
      <c r="BN15" s="397"/>
      <c r="BO15" s="397"/>
      <c r="BP15" s="397"/>
      <c r="BQ15" s="397"/>
      <c r="BR15" s="397"/>
      <c r="BS15" s="397"/>
      <c r="BT15" s="397"/>
      <c r="BU15" s="397"/>
      <c r="BV15" s="397"/>
      <c r="BW15" s="397"/>
      <c r="BX15" s="397"/>
      <c r="BY15" s="397"/>
      <c r="BZ15" s="397"/>
      <c r="CA15" s="397"/>
      <c r="CB15" s="397"/>
      <c r="CC15" s="397"/>
      <c r="CD15" s="397"/>
      <c r="CE15" s="397"/>
      <c r="CF15" s="397"/>
      <c r="CG15" s="397"/>
      <c r="CH15" s="397"/>
      <c r="CI15" s="397"/>
      <c r="CJ15" s="397"/>
      <c r="CK15" s="397"/>
      <c r="CL15" s="397"/>
      <c r="CM15" s="397"/>
      <c r="CN15" s="397"/>
      <c r="CO15" s="397"/>
      <c r="CP15" s="397"/>
      <c r="CQ15" s="397"/>
      <c r="CR15" s="397"/>
      <c r="CS15" s="397"/>
      <c r="CT15" s="397"/>
      <c r="CU15" s="397"/>
      <c r="CV15" s="397"/>
      <c r="CW15" s="397"/>
      <c r="CX15" s="397"/>
      <c r="CY15" s="397"/>
      <c r="CZ15" s="397"/>
      <c r="DA15" s="397"/>
      <c r="DB15" s="397"/>
      <c r="DC15" s="397"/>
      <c r="DD15" s="397"/>
      <c r="DE15" s="397"/>
      <c r="DF15" s="397"/>
      <c r="DG15" s="397"/>
      <c r="DH15" s="397"/>
      <c r="DI15" s="397"/>
      <c r="DJ15" s="397"/>
      <c r="DK15" s="397"/>
      <c r="DL15" s="397"/>
      <c r="DM15" s="397"/>
      <c r="DN15" s="397"/>
      <c r="DO15" s="397"/>
      <c r="DP15" s="397"/>
      <c r="DQ15" s="397"/>
      <c r="DR15" s="397"/>
      <c r="DS15" s="397"/>
      <c r="DT15" s="397"/>
      <c r="DU15" s="397"/>
      <c r="DV15" s="397"/>
      <c r="DW15" s="397"/>
      <c r="DX15" s="397"/>
      <c r="DY15" s="397"/>
      <c r="DZ15" s="397"/>
      <c r="EA15" s="397"/>
      <c r="EB15" s="397"/>
      <c r="EC15" s="397"/>
      <c r="ED15" s="397"/>
      <c r="EE15" s="397"/>
      <c r="EF15" s="397"/>
      <c r="EG15" s="397"/>
      <c r="EH15" s="397"/>
      <c r="EI15" s="397"/>
      <c r="EJ15" s="397"/>
      <c r="EK15" s="397"/>
      <c r="EL15" s="397"/>
      <c r="EM15" s="397"/>
      <c r="EN15" s="397"/>
      <c r="EO15" s="397"/>
      <c r="EP15" s="397"/>
      <c r="EQ15" s="397"/>
      <c r="ER15" s="397"/>
      <c r="ES15" s="397"/>
      <c r="ET15" s="397"/>
      <c r="EU15" s="397"/>
      <c r="EV15" s="397"/>
      <c r="EW15" s="397"/>
      <c r="EX15" s="397"/>
      <c r="EY15" s="397"/>
      <c r="EZ15" s="397"/>
      <c r="FA15" s="397"/>
      <c r="FB15" s="397"/>
      <c r="FC15" s="397"/>
      <c r="FD15" s="397"/>
    </row>
    <row r="16" spans="1:160" s="396" customFormat="1" ht="13.5" customHeight="1">
      <c r="A16" s="375" t="s">
        <v>259</v>
      </c>
      <c r="B16" s="394">
        <v>23389625</v>
      </c>
      <c r="C16" s="395">
        <f t="shared" si="0"/>
        <v>0.86813355450106422</v>
      </c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D16" s="397"/>
      <c r="BE16" s="397"/>
      <c r="BF16" s="397"/>
      <c r="BG16" s="397"/>
      <c r="BH16" s="397"/>
      <c r="BI16" s="397"/>
      <c r="BJ16" s="397"/>
      <c r="BK16" s="397"/>
      <c r="BL16" s="397"/>
      <c r="BM16" s="397"/>
      <c r="BN16" s="397"/>
      <c r="BO16" s="397"/>
      <c r="BP16" s="397"/>
      <c r="BQ16" s="397"/>
      <c r="BR16" s="397"/>
      <c r="BS16" s="397"/>
      <c r="BT16" s="397"/>
      <c r="BU16" s="397"/>
      <c r="BV16" s="397"/>
      <c r="BW16" s="397"/>
      <c r="BX16" s="397"/>
      <c r="BY16" s="397"/>
      <c r="BZ16" s="397"/>
      <c r="CA16" s="397"/>
      <c r="CB16" s="397"/>
      <c r="CC16" s="397"/>
      <c r="CD16" s="397"/>
      <c r="CE16" s="397"/>
      <c r="CF16" s="397"/>
      <c r="CG16" s="397"/>
      <c r="CH16" s="397"/>
      <c r="CI16" s="397"/>
      <c r="CJ16" s="397"/>
      <c r="CK16" s="397"/>
      <c r="CL16" s="397"/>
      <c r="CM16" s="397"/>
      <c r="CN16" s="397"/>
      <c r="CO16" s="397"/>
      <c r="CP16" s="397"/>
      <c r="CQ16" s="397"/>
      <c r="CR16" s="397"/>
      <c r="CS16" s="397"/>
      <c r="CT16" s="397"/>
      <c r="CU16" s="397"/>
      <c r="CV16" s="397"/>
      <c r="CW16" s="397"/>
      <c r="CX16" s="397"/>
      <c r="CY16" s="397"/>
      <c r="CZ16" s="397"/>
      <c r="DA16" s="397"/>
      <c r="DB16" s="397"/>
      <c r="DC16" s="397"/>
      <c r="DD16" s="397"/>
      <c r="DE16" s="397"/>
      <c r="DF16" s="397"/>
      <c r="DG16" s="397"/>
      <c r="DH16" s="397"/>
      <c r="DI16" s="397"/>
      <c r="DJ16" s="397"/>
      <c r="DK16" s="397"/>
      <c r="DL16" s="397"/>
      <c r="DM16" s="397"/>
      <c r="DN16" s="397"/>
      <c r="DO16" s="397"/>
      <c r="DP16" s="397"/>
      <c r="DQ16" s="397"/>
      <c r="DR16" s="397"/>
      <c r="DS16" s="397"/>
      <c r="DT16" s="397"/>
      <c r="DU16" s="397"/>
      <c r="DV16" s="397"/>
      <c r="DW16" s="397"/>
      <c r="DX16" s="397"/>
      <c r="DY16" s="397"/>
      <c r="DZ16" s="397"/>
      <c r="EA16" s="397"/>
      <c r="EB16" s="397"/>
      <c r="EC16" s="397"/>
      <c r="ED16" s="397"/>
      <c r="EE16" s="397"/>
      <c r="EF16" s="397"/>
      <c r="EG16" s="397"/>
      <c r="EH16" s="397"/>
      <c r="EI16" s="397"/>
      <c r="EJ16" s="397"/>
      <c r="EK16" s="397"/>
      <c r="EL16" s="397"/>
      <c r="EM16" s="397"/>
      <c r="EN16" s="397"/>
      <c r="EO16" s="397"/>
      <c r="EP16" s="397"/>
      <c r="EQ16" s="397"/>
      <c r="ER16" s="397"/>
      <c r="ES16" s="397"/>
      <c r="ET16" s="397"/>
      <c r="EU16" s="397"/>
      <c r="EV16" s="397"/>
      <c r="EW16" s="397"/>
      <c r="EX16" s="397"/>
      <c r="EY16" s="397"/>
      <c r="EZ16" s="397"/>
      <c r="FA16" s="397"/>
      <c r="FB16" s="397"/>
      <c r="FC16" s="397"/>
      <c r="FD16" s="397"/>
    </row>
    <row r="17" spans="1:160" s="396" customFormat="1" ht="13.5" customHeight="1">
      <c r="A17" s="375" t="s">
        <v>260</v>
      </c>
      <c r="B17" s="394">
        <v>9006946</v>
      </c>
      <c r="C17" s="395">
        <f t="shared" si="0"/>
        <v>0.33430343779257438</v>
      </c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7"/>
      <c r="AD17" s="397"/>
      <c r="AE17" s="397"/>
      <c r="AF17" s="397"/>
      <c r="AG17" s="397"/>
      <c r="AH17" s="397"/>
      <c r="AI17" s="397"/>
      <c r="AJ17" s="397"/>
      <c r="AK17" s="397"/>
      <c r="AL17" s="397"/>
      <c r="AM17" s="397"/>
      <c r="AN17" s="397"/>
      <c r="AO17" s="397"/>
      <c r="AP17" s="397"/>
      <c r="AQ17" s="397"/>
      <c r="AR17" s="397"/>
      <c r="AS17" s="397"/>
      <c r="AT17" s="397"/>
      <c r="AU17" s="397"/>
      <c r="AV17" s="397"/>
      <c r="AW17" s="397"/>
      <c r="AX17" s="397"/>
      <c r="AY17" s="397"/>
      <c r="AZ17" s="397"/>
      <c r="BA17" s="397"/>
      <c r="BB17" s="397"/>
      <c r="BC17" s="397"/>
      <c r="BD17" s="397"/>
      <c r="BE17" s="397"/>
      <c r="BF17" s="397"/>
      <c r="BG17" s="397"/>
      <c r="BH17" s="397"/>
      <c r="BI17" s="397"/>
      <c r="BJ17" s="397"/>
      <c r="BK17" s="397"/>
      <c r="BL17" s="397"/>
      <c r="BM17" s="397"/>
      <c r="BN17" s="397"/>
      <c r="BO17" s="397"/>
      <c r="BP17" s="397"/>
      <c r="BQ17" s="397"/>
      <c r="BR17" s="397"/>
      <c r="BS17" s="397"/>
      <c r="BT17" s="397"/>
      <c r="BU17" s="397"/>
      <c r="BV17" s="397"/>
      <c r="BW17" s="397"/>
      <c r="BX17" s="397"/>
      <c r="BY17" s="397"/>
      <c r="BZ17" s="397"/>
      <c r="CA17" s="397"/>
      <c r="CB17" s="397"/>
      <c r="CC17" s="397"/>
      <c r="CD17" s="397"/>
      <c r="CE17" s="397"/>
      <c r="CF17" s="397"/>
      <c r="CG17" s="397"/>
      <c r="CH17" s="397"/>
      <c r="CI17" s="397"/>
      <c r="CJ17" s="397"/>
      <c r="CK17" s="397"/>
      <c r="CL17" s="397"/>
      <c r="CM17" s="397"/>
      <c r="CN17" s="397"/>
      <c r="CO17" s="397"/>
      <c r="CP17" s="397"/>
      <c r="CQ17" s="397"/>
      <c r="CR17" s="397"/>
      <c r="CS17" s="397"/>
      <c r="CT17" s="397"/>
      <c r="CU17" s="397"/>
      <c r="CV17" s="397"/>
      <c r="CW17" s="397"/>
      <c r="CX17" s="397"/>
      <c r="CY17" s="397"/>
      <c r="CZ17" s="397"/>
      <c r="DA17" s="397"/>
      <c r="DB17" s="397"/>
      <c r="DC17" s="397"/>
      <c r="DD17" s="397"/>
      <c r="DE17" s="397"/>
      <c r="DF17" s="397"/>
      <c r="DG17" s="397"/>
      <c r="DH17" s="397"/>
      <c r="DI17" s="397"/>
      <c r="DJ17" s="397"/>
      <c r="DK17" s="397"/>
      <c r="DL17" s="397"/>
      <c r="DM17" s="397"/>
      <c r="DN17" s="397"/>
      <c r="DO17" s="397"/>
      <c r="DP17" s="397"/>
      <c r="DQ17" s="397"/>
      <c r="DR17" s="397"/>
      <c r="DS17" s="397"/>
      <c r="DT17" s="397"/>
      <c r="DU17" s="397"/>
      <c r="DV17" s="397"/>
      <c r="DW17" s="397"/>
      <c r="DX17" s="397"/>
      <c r="DY17" s="397"/>
      <c r="DZ17" s="397"/>
      <c r="EA17" s="397"/>
      <c r="EB17" s="397"/>
      <c r="EC17" s="397"/>
      <c r="ED17" s="397"/>
      <c r="EE17" s="397"/>
      <c r="EF17" s="397"/>
      <c r="EG17" s="397"/>
      <c r="EH17" s="397"/>
      <c r="EI17" s="397"/>
      <c r="EJ17" s="397"/>
      <c r="EK17" s="397"/>
      <c r="EL17" s="397"/>
      <c r="EM17" s="397"/>
      <c r="EN17" s="397"/>
      <c r="EO17" s="397"/>
      <c r="EP17" s="397"/>
      <c r="EQ17" s="397"/>
      <c r="ER17" s="397"/>
      <c r="ES17" s="397"/>
      <c r="ET17" s="397"/>
      <c r="EU17" s="397"/>
      <c r="EV17" s="397"/>
      <c r="EW17" s="397"/>
      <c r="EX17" s="397"/>
      <c r="EY17" s="397"/>
      <c r="EZ17" s="397"/>
      <c r="FA17" s="397"/>
      <c r="FB17" s="397"/>
      <c r="FC17" s="397"/>
      <c r="FD17" s="397"/>
    </row>
    <row r="18" spans="1:160" s="396" customFormat="1" ht="13.5" customHeight="1">
      <c r="A18" s="375" t="s">
        <v>261</v>
      </c>
      <c r="B18" s="394">
        <v>30510679</v>
      </c>
      <c r="C18" s="395">
        <f t="shared" si="0"/>
        <v>1.1324398835171994</v>
      </c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7"/>
      <c r="AC18" s="397"/>
      <c r="AD18" s="397"/>
      <c r="AE18" s="397"/>
      <c r="AF18" s="397"/>
      <c r="AG18" s="397"/>
      <c r="AH18" s="397"/>
      <c r="AI18" s="397"/>
      <c r="AJ18" s="397"/>
      <c r="AK18" s="397"/>
      <c r="AL18" s="397"/>
      <c r="AM18" s="397"/>
      <c r="AN18" s="397"/>
      <c r="AO18" s="397"/>
      <c r="AP18" s="397"/>
      <c r="AQ18" s="397"/>
      <c r="AR18" s="397"/>
      <c r="AS18" s="397"/>
      <c r="AT18" s="397"/>
      <c r="AU18" s="397"/>
      <c r="AV18" s="397"/>
      <c r="AW18" s="397"/>
      <c r="AX18" s="397"/>
      <c r="AY18" s="397"/>
      <c r="AZ18" s="397"/>
      <c r="BA18" s="397"/>
      <c r="BB18" s="397"/>
      <c r="BC18" s="397"/>
      <c r="BD18" s="397"/>
      <c r="BE18" s="397"/>
      <c r="BF18" s="397"/>
      <c r="BG18" s="397"/>
      <c r="BH18" s="397"/>
      <c r="BI18" s="397"/>
      <c r="BJ18" s="397"/>
      <c r="BK18" s="397"/>
      <c r="BL18" s="397"/>
      <c r="BM18" s="397"/>
      <c r="BN18" s="397"/>
      <c r="BO18" s="397"/>
      <c r="BP18" s="397"/>
      <c r="BQ18" s="397"/>
      <c r="BR18" s="397"/>
      <c r="BS18" s="397"/>
      <c r="BT18" s="397"/>
      <c r="BU18" s="397"/>
      <c r="BV18" s="397"/>
      <c r="BW18" s="397"/>
      <c r="BX18" s="397"/>
      <c r="BY18" s="397"/>
      <c r="BZ18" s="397"/>
      <c r="CA18" s="397"/>
      <c r="CB18" s="397"/>
      <c r="CC18" s="397"/>
      <c r="CD18" s="397"/>
      <c r="CE18" s="397"/>
      <c r="CF18" s="397"/>
      <c r="CG18" s="397"/>
      <c r="CH18" s="397"/>
      <c r="CI18" s="397"/>
      <c r="CJ18" s="397"/>
      <c r="CK18" s="397"/>
      <c r="CL18" s="397"/>
      <c r="CM18" s="397"/>
      <c r="CN18" s="397"/>
      <c r="CO18" s="397"/>
      <c r="CP18" s="397"/>
      <c r="CQ18" s="397"/>
      <c r="CR18" s="397"/>
      <c r="CS18" s="397"/>
      <c r="CT18" s="397"/>
      <c r="CU18" s="397"/>
      <c r="CV18" s="397"/>
      <c r="CW18" s="397"/>
      <c r="CX18" s="397"/>
      <c r="CY18" s="397"/>
      <c r="CZ18" s="397"/>
      <c r="DA18" s="397"/>
      <c r="DB18" s="397"/>
      <c r="DC18" s="397"/>
      <c r="DD18" s="397"/>
      <c r="DE18" s="397"/>
      <c r="DF18" s="397"/>
      <c r="DG18" s="397"/>
      <c r="DH18" s="397"/>
      <c r="DI18" s="397"/>
      <c r="DJ18" s="397"/>
      <c r="DK18" s="397"/>
      <c r="DL18" s="397"/>
      <c r="DM18" s="397"/>
      <c r="DN18" s="397"/>
      <c r="DO18" s="397"/>
      <c r="DP18" s="397"/>
      <c r="DQ18" s="397"/>
      <c r="DR18" s="397"/>
      <c r="DS18" s="397"/>
      <c r="DT18" s="397"/>
      <c r="DU18" s="397"/>
      <c r="DV18" s="397"/>
      <c r="DW18" s="397"/>
      <c r="DX18" s="397"/>
      <c r="DY18" s="397"/>
      <c r="DZ18" s="397"/>
      <c r="EA18" s="397"/>
      <c r="EB18" s="397"/>
      <c r="EC18" s="397"/>
      <c r="ED18" s="397"/>
      <c r="EE18" s="397"/>
      <c r="EF18" s="397"/>
      <c r="EG18" s="397"/>
      <c r="EH18" s="397"/>
      <c r="EI18" s="397"/>
      <c r="EJ18" s="397"/>
      <c r="EK18" s="397"/>
      <c r="EL18" s="397"/>
      <c r="EM18" s="397"/>
      <c r="EN18" s="397"/>
      <c r="EO18" s="397"/>
      <c r="EP18" s="397"/>
      <c r="EQ18" s="397"/>
      <c r="ER18" s="397"/>
      <c r="ES18" s="397"/>
      <c r="ET18" s="397"/>
      <c r="EU18" s="397"/>
      <c r="EV18" s="397"/>
      <c r="EW18" s="397"/>
      <c r="EX18" s="397"/>
      <c r="EY18" s="397"/>
      <c r="EZ18" s="397"/>
      <c r="FA18" s="397"/>
      <c r="FB18" s="397"/>
      <c r="FC18" s="397"/>
      <c r="FD18" s="397"/>
    </row>
    <row r="19" spans="1:160" s="396" customFormat="1" ht="13.5" customHeight="1">
      <c r="A19" s="375" t="s">
        <v>262</v>
      </c>
      <c r="B19" s="394">
        <v>421306169</v>
      </c>
      <c r="C19" s="395">
        <f t="shared" si="0"/>
        <v>15.637276015634971</v>
      </c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7"/>
      <c r="AI19" s="397"/>
      <c r="AJ19" s="397"/>
      <c r="AK19" s="397"/>
      <c r="AL19" s="397"/>
      <c r="AM19" s="397"/>
      <c r="AN19" s="397"/>
      <c r="AO19" s="397"/>
      <c r="AP19" s="397"/>
      <c r="AQ19" s="397"/>
      <c r="AR19" s="397"/>
      <c r="AS19" s="397"/>
      <c r="AT19" s="397"/>
      <c r="AU19" s="397"/>
      <c r="AV19" s="397"/>
      <c r="AW19" s="397"/>
      <c r="AX19" s="397"/>
      <c r="AY19" s="397"/>
      <c r="AZ19" s="397"/>
      <c r="BA19" s="397"/>
      <c r="BB19" s="397"/>
      <c r="BC19" s="397"/>
      <c r="BD19" s="397"/>
      <c r="BE19" s="397"/>
      <c r="BF19" s="397"/>
      <c r="BG19" s="397"/>
      <c r="BH19" s="397"/>
      <c r="BI19" s="397"/>
      <c r="BJ19" s="397"/>
      <c r="BK19" s="397"/>
      <c r="BL19" s="397"/>
      <c r="BM19" s="397"/>
      <c r="BN19" s="397"/>
      <c r="BO19" s="397"/>
      <c r="BP19" s="397"/>
      <c r="BQ19" s="397"/>
      <c r="BR19" s="397"/>
      <c r="BS19" s="397"/>
      <c r="BT19" s="397"/>
      <c r="BU19" s="397"/>
      <c r="BV19" s="397"/>
      <c r="BW19" s="397"/>
      <c r="BX19" s="397"/>
      <c r="BY19" s="397"/>
      <c r="BZ19" s="397"/>
      <c r="CA19" s="397"/>
      <c r="CB19" s="397"/>
      <c r="CC19" s="397"/>
      <c r="CD19" s="397"/>
      <c r="CE19" s="397"/>
      <c r="CF19" s="397"/>
      <c r="CG19" s="397"/>
      <c r="CH19" s="397"/>
      <c r="CI19" s="397"/>
      <c r="CJ19" s="397"/>
      <c r="CK19" s="397"/>
      <c r="CL19" s="397"/>
      <c r="CM19" s="397"/>
      <c r="CN19" s="397"/>
      <c r="CO19" s="397"/>
      <c r="CP19" s="397"/>
      <c r="CQ19" s="397"/>
      <c r="CR19" s="397"/>
      <c r="CS19" s="397"/>
      <c r="CT19" s="397"/>
      <c r="CU19" s="397"/>
      <c r="CV19" s="397"/>
      <c r="CW19" s="397"/>
      <c r="CX19" s="397"/>
      <c r="CY19" s="397"/>
      <c r="CZ19" s="397"/>
      <c r="DA19" s="397"/>
      <c r="DB19" s="397"/>
      <c r="DC19" s="397"/>
      <c r="DD19" s="397"/>
      <c r="DE19" s="397"/>
      <c r="DF19" s="397"/>
      <c r="DG19" s="397"/>
      <c r="DH19" s="397"/>
      <c r="DI19" s="397"/>
      <c r="DJ19" s="397"/>
      <c r="DK19" s="397"/>
      <c r="DL19" s="397"/>
      <c r="DM19" s="397"/>
      <c r="DN19" s="397"/>
      <c r="DO19" s="397"/>
      <c r="DP19" s="397"/>
      <c r="DQ19" s="397"/>
      <c r="DR19" s="397"/>
      <c r="DS19" s="397"/>
      <c r="DT19" s="397"/>
      <c r="DU19" s="397"/>
      <c r="DV19" s="397"/>
      <c r="DW19" s="397"/>
      <c r="DX19" s="397"/>
      <c r="DY19" s="397"/>
      <c r="DZ19" s="397"/>
      <c r="EA19" s="397"/>
      <c r="EB19" s="397"/>
      <c r="EC19" s="397"/>
      <c r="ED19" s="397"/>
      <c r="EE19" s="397"/>
      <c r="EF19" s="397"/>
      <c r="EG19" s="397"/>
      <c r="EH19" s="397"/>
      <c r="EI19" s="397"/>
      <c r="EJ19" s="397"/>
      <c r="EK19" s="397"/>
      <c r="EL19" s="397"/>
      <c r="EM19" s="397"/>
      <c r="EN19" s="397"/>
      <c r="EO19" s="397"/>
      <c r="EP19" s="397"/>
      <c r="EQ19" s="397"/>
      <c r="ER19" s="397"/>
      <c r="ES19" s="397"/>
      <c r="ET19" s="397"/>
      <c r="EU19" s="397"/>
      <c r="EV19" s="397"/>
      <c r="EW19" s="397"/>
      <c r="EX19" s="397"/>
      <c r="EY19" s="397"/>
      <c r="EZ19" s="397"/>
      <c r="FA19" s="397"/>
      <c r="FB19" s="397"/>
      <c r="FC19" s="397"/>
      <c r="FD19" s="397"/>
    </row>
    <row r="20" spans="1:160" s="396" customFormat="1" ht="21.75" customHeight="1">
      <c r="A20" s="375" t="s">
        <v>263</v>
      </c>
      <c r="B20" s="394">
        <v>3167411.4</v>
      </c>
      <c r="C20" s="395">
        <f t="shared" si="0"/>
        <v>0.11756221475330161</v>
      </c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397"/>
      <c r="AC20" s="397"/>
      <c r="AD20" s="397"/>
      <c r="AE20" s="397"/>
      <c r="AF20" s="397"/>
      <c r="AG20" s="397"/>
      <c r="AH20" s="397"/>
      <c r="AI20" s="397"/>
      <c r="AJ20" s="397"/>
      <c r="AK20" s="397"/>
      <c r="AL20" s="397"/>
      <c r="AM20" s="397"/>
      <c r="AN20" s="397"/>
      <c r="AO20" s="397"/>
      <c r="AP20" s="397"/>
      <c r="AQ20" s="397"/>
      <c r="AR20" s="397"/>
      <c r="AS20" s="397"/>
      <c r="AT20" s="397"/>
      <c r="AU20" s="397"/>
      <c r="AV20" s="397"/>
      <c r="AW20" s="397"/>
      <c r="AX20" s="397"/>
      <c r="AY20" s="397"/>
      <c r="AZ20" s="397"/>
      <c r="BA20" s="397"/>
      <c r="BB20" s="397"/>
      <c r="BC20" s="397"/>
      <c r="BD20" s="397"/>
      <c r="BE20" s="397"/>
      <c r="BF20" s="397"/>
      <c r="BG20" s="397"/>
      <c r="BH20" s="397"/>
      <c r="BI20" s="397"/>
      <c r="BJ20" s="397"/>
      <c r="BK20" s="397"/>
      <c r="BL20" s="397"/>
      <c r="BM20" s="397"/>
      <c r="BN20" s="397"/>
      <c r="BO20" s="397"/>
      <c r="BP20" s="397"/>
      <c r="BQ20" s="397"/>
      <c r="BR20" s="397"/>
      <c r="BS20" s="397"/>
      <c r="BT20" s="397"/>
      <c r="BU20" s="397"/>
      <c r="BV20" s="397"/>
      <c r="BW20" s="397"/>
      <c r="BX20" s="397"/>
      <c r="BY20" s="397"/>
      <c r="BZ20" s="397"/>
      <c r="CA20" s="397"/>
      <c r="CB20" s="397"/>
      <c r="CC20" s="397"/>
      <c r="CD20" s="397"/>
      <c r="CE20" s="397"/>
      <c r="CF20" s="397"/>
      <c r="CG20" s="397"/>
      <c r="CH20" s="397"/>
      <c r="CI20" s="397"/>
      <c r="CJ20" s="397"/>
      <c r="CK20" s="397"/>
      <c r="CL20" s="397"/>
      <c r="CM20" s="397"/>
      <c r="CN20" s="397"/>
      <c r="CO20" s="397"/>
      <c r="CP20" s="397"/>
      <c r="CQ20" s="397"/>
      <c r="CR20" s="397"/>
      <c r="CS20" s="397"/>
      <c r="CT20" s="397"/>
      <c r="CU20" s="397"/>
      <c r="CV20" s="397"/>
      <c r="CW20" s="397"/>
      <c r="CX20" s="397"/>
      <c r="CY20" s="397"/>
      <c r="CZ20" s="397"/>
      <c r="DA20" s="397"/>
      <c r="DB20" s="397"/>
      <c r="DC20" s="397"/>
      <c r="DD20" s="397"/>
      <c r="DE20" s="397"/>
      <c r="DF20" s="397"/>
      <c r="DG20" s="397"/>
      <c r="DH20" s="397"/>
      <c r="DI20" s="397"/>
      <c r="DJ20" s="397"/>
      <c r="DK20" s="397"/>
      <c r="DL20" s="397"/>
      <c r="DM20" s="397"/>
      <c r="DN20" s="397"/>
      <c r="DO20" s="397"/>
      <c r="DP20" s="397"/>
      <c r="DQ20" s="397"/>
      <c r="DR20" s="397"/>
      <c r="DS20" s="397"/>
      <c r="DT20" s="397"/>
      <c r="DU20" s="397"/>
      <c r="DV20" s="397"/>
      <c r="DW20" s="397"/>
      <c r="DX20" s="397"/>
      <c r="DY20" s="397"/>
      <c r="DZ20" s="397"/>
      <c r="EA20" s="397"/>
      <c r="EB20" s="397"/>
      <c r="EC20" s="397"/>
      <c r="ED20" s="397"/>
      <c r="EE20" s="397"/>
      <c r="EF20" s="397"/>
      <c r="EG20" s="397"/>
      <c r="EH20" s="397"/>
      <c r="EI20" s="397"/>
      <c r="EJ20" s="397"/>
      <c r="EK20" s="397"/>
      <c r="EL20" s="397"/>
      <c r="EM20" s="397"/>
      <c r="EN20" s="397"/>
      <c r="EO20" s="397"/>
      <c r="EP20" s="397"/>
      <c r="EQ20" s="397"/>
      <c r="ER20" s="397"/>
      <c r="ES20" s="397"/>
      <c r="ET20" s="397"/>
      <c r="EU20" s="397"/>
      <c r="EV20" s="397"/>
      <c r="EW20" s="397"/>
      <c r="EX20" s="397"/>
      <c r="EY20" s="397"/>
      <c r="EZ20" s="397"/>
      <c r="FA20" s="397"/>
      <c r="FB20" s="397"/>
      <c r="FC20" s="397"/>
      <c r="FD20" s="397"/>
    </row>
    <row r="21" spans="1:160" s="396" customFormat="1" ht="13.5" customHeight="1">
      <c r="A21" s="375" t="s">
        <v>264</v>
      </c>
      <c r="B21" s="394">
        <v>34585848</v>
      </c>
      <c r="C21" s="395">
        <f t="shared" si="0"/>
        <v>1.2836945936360042</v>
      </c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397"/>
      <c r="AC21" s="397"/>
      <c r="AD21" s="397"/>
      <c r="AE21" s="397"/>
      <c r="AF21" s="397"/>
      <c r="AG21" s="397"/>
      <c r="AH21" s="397"/>
      <c r="AI21" s="397"/>
      <c r="AJ21" s="397"/>
      <c r="AK21" s="397"/>
      <c r="AL21" s="397"/>
      <c r="AM21" s="397"/>
      <c r="AN21" s="397"/>
      <c r="AO21" s="397"/>
      <c r="AP21" s="397"/>
      <c r="AQ21" s="397"/>
      <c r="AR21" s="397"/>
      <c r="AS21" s="397"/>
      <c r="AT21" s="397"/>
      <c r="AU21" s="397"/>
      <c r="AV21" s="397"/>
      <c r="AW21" s="397"/>
      <c r="AX21" s="397"/>
      <c r="AY21" s="397"/>
      <c r="AZ21" s="397"/>
      <c r="BA21" s="397"/>
      <c r="BB21" s="397"/>
      <c r="BC21" s="397"/>
      <c r="BD21" s="397"/>
      <c r="BE21" s="397"/>
      <c r="BF21" s="397"/>
      <c r="BG21" s="397"/>
      <c r="BH21" s="397"/>
      <c r="BI21" s="397"/>
      <c r="BJ21" s="397"/>
      <c r="BK21" s="397"/>
      <c r="BL21" s="397"/>
      <c r="BM21" s="397"/>
      <c r="BN21" s="397"/>
      <c r="BO21" s="397"/>
      <c r="BP21" s="397"/>
      <c r="BQ21" s="397"/>
      <c r="BR21" s="397"/>
      <c r="BS21" s="397"/>
      <c r="BT21" s="397"/>
      <c r="BU21" s="397"/>
      <c r="BV21" s="397"/>
      <c r="BW21" s="397"/>
      <c r="BX21" s="397"/>
      <c r="BY21" s="397"/>
      <c r="BZ21" s="397"/>
      <c r="CA21" s="397"/>
      <c r="CB21" s="397"/>
      <c r="CC21" s="397"/>
      <c r="CD21" s="397"/>
      <c r="CE21" s="397"/>
      <c r="CF21" s="397"/>
      <c r="CG21" s="397"/>
      <c r="CH21" s="397"/>
      <c r="CI21" s="397"/>
      <c r="CJ21" s="397"/>
      <c r="CK21" s="397"/>
      <c r="CL21" s="397"/>
      <c r="CM21" s="397"/>
      <c r="CN21" s="397"/>
      <c r="CO21" s="397"/>
      <c r="CP21" s="397"/>
      <c r="CQ21" s="397"/>
      <c r="CR21" s="397"/>
      <c r="CS21" s="397"/>
      <c r="CT21" s="397"/>
      <c r="CU21" s="397"/>
      <c r="CV21" s="397"/>
      <c r="CW21" s="397"/>
      <c r="CX21" s="397"/>
      <c r="CY21" s="397"/>
      <c r="CZ21" s="397"/>
      <c r="DA21" s="397"/>
      <c r="DB21" s="397"/>
      <c r="DC21" s="397"/>
      <c r="DD21" s="397"/>
      <c r="DE21" s="397"/>
      <c r="DF21" s="397"/>
      <c r="DG21" s="397"/>
      <c r="DH21" s="397"/>
      <c r="DI21" s="397"/>
      <c r="DJ21" s="397"/>
      <c r="DK21" s="397"/>
      <c r="DL21" s="397"/>
      <c r="DM21" s="397"/>
      <c r="DN21" s="397"/>
      <c r="DO21" s="397"/>
      <c r="DP21" s="397"/>
      <c r="DQ21" s="397"/>
      <c r="DR21" s="397"/>
      <c r="DS21" s="397"/>
      <c r="DT21" s="397"/>
      <c r="DU21" s="397"/>
      <c r="DV21" s="397"/>
      <c r="DW21" s="397"/>
      <c r="DX21" s="397"/>
      <c r="DY21" s="397"/>
      <c r="DZ21" s="397"/>
      <c r="EA21" s="397"/>
      <c r="EB21" s="397"/>
      <c r="EC21" s="397"/>
      <c r="ED21" s="397"/>
      <c r="EE21" s="397"/>
      <c r="EF21" s="397"/>
      <c r="EG21" s="397"/>
      <c r="EH21" s="397"/>
      <c r="EI21" s="397"/>
      <c r="EJ21" s="397"/>
      <c r="EK21" s="397"/>
      <c r="EL21" s="397"/>
      <c r="EM21" s="397"/>
      <c r="EN21" s="397"/>
      <c r="EO21" s="397"/>
      <c r="EP21" s="397"/>
      <c r="EQ21" s="397"/>
      <c r="ER21" s="397"/>
      <c r="ES21" s="397"/>
      <c r="ET21" s="397"/>
      <c r="EU21" s="397"/>
      <c r="EV21" s="397"/>
      <c r="EW21" s="397"/>
      <c r="EX21" s="397"/>
      <c r="EY21" s="397"/>
      <c r="EZ21" s="397"/>
      <c r="FA21" s="397"/>
      <c r="FB21" s="397"/>
      <c r="FC21" s="397"/>
      <c r="FD21" s="397"/>
    </row>
    <row r="22" spans="1:160" s="396" customFormat="1" ht="13.5" customHeight="1">
      <c r="A22" s="375" t="s">
        <v>265</v>
      </c>
      <c r="B22" s="394">
        <v>599766058</v>
      </c>
      <c r="C22" s="395">
        <f t="shared" si="0"/>
        <v>22.261025553023252</v>
      </c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7"/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  <c r="AC22" s="397"/>
      <c r="AD22" s="397"/>
      <c r="AE22" s="397"/>
      <c r="AF22" s="397"/>
      <c r="AG22" s="397"/>
      <c r="AH22" s="397"/>
      <c r="AI22" s="397"/>
      <c r="AJ22" s="397"/>
      <c r="AK22" s="397"/>
      <c r="AL22" s="397"/>
      <c r="AM22" s="397"/>
      <c r="AN22" s="397"/>
      <c r="AO22" s="397"/>
      <c r="AP22" s="397"/>
      <c r="AQ22" s="397"/>
      <c r="AR22" s="397"/>
      <c r="AS22" s="397"/>
      <c r="AT22" s="397"/>
      <c r="AU22" s="397"/>
      <c r="AV22" s="397"/>
      <c r="AW22" s="397"/>
      <c r="AX22" s="397"/>
      <c r="AY22" s="397"/>
      <c r="AZ22" s="397"/>
      <c r="BA22" s="397"/>
      <c r="BB22" s="397"/>
      <c r="BC22" s="397"/>
      <c r="BD22" s="397"/>
      <c r="BE22" s="397"/>
      <c r="BF22" s="397"/>
      <c r="BG22" s="397"/>
      <c r="BH22" s="397"/>
      <c r="BI22" s="397"/>
      <c r="BJ22" s="397"/>
      <c r="BK22" s="397"/>
      <c r="BL22" s="397"/>
      <c r="BM22" s="397"/>
      <c r="BN22" s="397"/>
      <c r="BO22" s="397"/>
      <c r="BP22" s="397"/>
      <c r="BQ22" s="397"/>
      <c r="BR22" s="397"/>
      <c r="BS22" s="397"/>
      <c r="BT22" s="397"/>
      <c r="BU22" s="397"/>
      <c r="BV22" s="397"/>
      <c r="BW22" s="397"/>
      <c r="BX22" s="397"/>
      <c r="BY22" s="397"/>
      <c r="BZ22" s="397"/>
      <c r="CA22" s="397"/>
      <c r="CB22" s="397"/>
      <c r="CC22" s="397"/>
      <c r="CD22" s="397"/>
      <c r="CE22" s="397"/>
      <c r="CF22" s="397"/>
      <c r="CG22" s="397"/>
      <c r="CH22" s="397"/>
      <c r="CI22" s="397"/>
      <c r="CJ22" s="397"/>
      <c r="CK22" s="397"/>
      <c r="CL22" s="397"/>
      <c r="CM22" s="397"/>
      <c r="CN22" s="397"/>
      <c r="CO22" s="397"/>
      <c r="CP22" s="397"/>
      <c r="CQ22" s="397"/>
      <c r="CR22" s="397"/>
      <c r="CS22" s="397"/>
      <c r="CT22" s="397"/>
      <c r="CU22" s="397"/>
      <c r="CV22" s="397"/>
      <c r="CW22" s="397"/>
      <c r="CX22" s="397"/>
      <c r="CY22" s="397"/>
      <c r="CZ22" s="397"/>
      <c r="DA22" s="397"/>
      <c r="DB22" s="397"/>
      <c r="DC22" s="397"/>
      <c r="DD22" s="397"/>
      <c r="DE22" s="397"/>
      <c r="DF22" s="397"/>
      <c r="DG22" s="397"/>
      <c r="DH22" s="397"/>
      <c r="DI22" s="397"/>
      <c r="DJ22" s="397"/>
      <c r="DK22" s="397"/>
      <c r="DL22" s="397"/>
      <c r="DM22" s="397"/>
      <c r="DN22" s="397"/>
      <c r="DO22" s="397"/>
      <c r="DP22" s="397"/>
      <c r="DQ22" s="397"/>
      <c r="DR22" s="397"/>
      <c r="DS22" s="397"/>
      <c r="DT22" s="397"/>
      <c r="DU22" s="397"/>
      <c r="DV22" s="397"/>
      <c r="DW22" s="397"/>
      <c r="DX22" s="397"/>
      <c r="DY22" s="397"/>
      <c r="DZ22" s="397"/>
      <c r="EA22" s="397"/>
      <c r="EB22" s="397"/>
      <c r="EC22" s="397"/>
      <c r="ED22" s="397"/>
      <c r="EE22" s="397"/>
      <c r="EF22" s="397"/>
      <c r="EG22" s="397"/>
      <c r="EH22" s="397"/>
      <c r="EI22" s="397"/>
      <c r="EJ22" s="397"/>
      <c r="EK22" s="397"/>
      <c r="EL22" s="397"/>
      <c r="EM22" s="397"/>
      <c r="EN22" s="397"/>
      <c r="EO22" s="397"/>
      <c r="EP22" s="397"/>
      <c r="EQ22" s="397"/>
      <c r="ER22" s="397"/>
      <c r="ES22" s="397"/>
      <c r="ET22" s="397"/>
      <c r="EU22" s="397"/>
      <c r="EV22" s="397"/>
      <c r="EW22" s="397"/>
      <c r="EX22" s="397"/>
      <c r="EY22" s="397"/>
      <c r="EZ22" s="397"/>
      <c r="FA22" s="397"/>
      <c r="FB22" s="397"/>
      <c r="FC22" s="397"/>
      <c r="FD22" s="397"/>
    </row>
    <row r="23" spans="1:160" s="396" customFormat="1">
      <c r="A23" s="375" t="s">
        <v>266</v>
      </c>
      <c r="B23" s="394">
        <v>190566284</v>
      </c>
      <c r="C23" s="395">
        <f t="shared" si="0"/>
        <v>7.0730926851960767</v>
      </c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7"/>
      <c r="AH23" s="397"/>
      <c r="AI23" s="397"/>
      <c r="AJ23" s="397"/>
      <c r="AK23" s="397"/>
      <c r="AL23" s="397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  <c r="BE23" s="397"/>
      <c r="BF23" s="397"/>
      <c r="BG23" s="397"/>
      <c r="BH23" s="397"/>
      <c r="BI23" s="397"/>
      <c r="BJ23" s="397"/>
      <c r="BK23" s="397"/>
      <c r="BL23" s="397"/>
      <c r="BM23" s="397"/>
      <c r="BN23" s="397"/>
      <c r="BO23" s="397"/>
      <c r="BP23" s="397"/>
      <c r="BQ23" s="397"/>
      <c r="BR23" s="397"/>
      <c r="BS23" s="397"/>
      <c r="BT23" s="397"/>
      <c r="BU23" s="397"/>
      <c r="BV23" s="397"/>
      <c r="BW23" s="397"/>
      <c r="BX23" s="397"/>
      <c r="BY23" s="397"/>
      <c r="BZ23" s="397"/>
      <c r="CA23" s="397"/>
      <c r="CB23" s="397"/>
      <c r="CC23" s="397"/>
      <c r="CD23" s="397"/>
      <c r="CE23" s="397"/>
      <c r="CF23" s="397"/>
      <c r="CG23" s="397"/>
      <c r="CH23" s="397"/>
      <c r="CI23" s="397"/>
      <c r="CJ23" s="397"/>
      <c r="CK23" s="397"/>
      <c r="CL23" s="397"/>
      <c r="CM23" s="397"/>
      <c r="CN23" s="397"/>
      <c r="CO23" s="397"/>
      <c r="CP23" s="397"/>
      <c r="CQ23" s="397"/>
      <c r="CR23" s="397"/>
      <c r="CS23" s="397"/>
      <c r="CT23" s="397"/>
      <c r="CU23" s="397"/>
      <c r="CV23" s="397"/>
      <c r="CW23" s="397"/>
      <c r="CX23" s="397"/>
      <c r="CY23" s="397"/>
      <c r="CZ23" s="397"/>
      <c r="DA23" s="397"/>
      <c r="DB23" s="397"/>
      <c r="DC23" s="397"/>
      <c r="DD23" s="397"/>
      <c r="DE23" s="397"/>
      <c r="DF23" s="397"/>
      <c r="DG23" s="397"/>
      <c r="DH23" s="397"/>
      <c r="DI23" s="397"/>
      <c r="DJ23" s="397"/>
      <c r="DK23" s="397"/>
      <c r="DL23" s="397"/>
      <c r="DM23" s="397"/>
      <c r="DN23" s="397"/>
      <c r="DO23" s="397"/>
      <c r="DP23" s="397"/>
      <c r="DQ23" s="397"/>
      <c r="DR23" s="397"/>
      <c r="DS23" s="397"/>
      <c r="DT23" s="397"/>
      <c r="DU23" s="397"/>
      <c r="DV23" s="397"/>
      <c r="DW23" s="397"/>
      <c r="DX23" s="397"/>
      <c r="DY23" s="397"/>
      <c r="DZ23" s="397"/>
      <c r="EA23" s="397"/>
      <c r="EB23" s="397"/>
      <c r="EC23" s="397"/>
      <c r="ED23" s="397"/>
      <c r="EE23" s="397"/>
      <c r="EF23" s="397"/>
      <c r="EG23" s="397"/>
      <c r="EH23" s="397"/>
      <c r="EI23" s="397"/>
      <c r="EJ23" s="397"/>
      <c r="EK23" s="397"/>
      <c r="EL23" s="397"/>
      <c r="EM23" s="397"/>
      <c r="EN23" s="397"/>
      <c r="EO23" s="397"/>
      <c r="EP23" s="397"/>
      <c r="EQ23" s="397"/>
      <c r="ER23" s="397"/>
      <c r="ES23" s="397"/>
      <c r="ET23" s="397"/>
      <c r="EU23" s="397"/>
      <c r="EV23" s="397"/>
      <c r="EW23" s="397"/>
      <c r="EX23" s="397"/>
      <c r="EY23" s="397"/>
      <c r="EZ23" s="397"/>
      <c r="FA23" s="397"/>
      <c r="FB23" s="397"/>
      <c r="FC23" s="397"/>
      <c r="FD23" s="397"/>
    </row>
    <row r="24" spans="1:160" s="396" customFormat="1" ht="13.5" customHeight="1">
      <c r="A24" s="375" t="s">
        <v>267</v>
      </c>
      <c r="B24" s="394">
        <v>56130106</v>
      </c>
      <c r="C24" s="395">
        <f t="shared" si="0"/>
        <v>2.0833351725947513</v>
      </c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7"/>
      <c r="AV24" s="397"/>
      <c r="AW24" s="397"/>
      <c r="AX24" s="397"/>
      <c r="AY24" s="397"/>
      <c r="AZ24" s="397"/>
      <c r="BA24" s="397"/>
      <c r="BB24" s="397"/>
      <c r="BC24" s="397"/>
      <c r="BD24" s="397"/>
      <c r="BE24" s="397"/>
      <c r="BF24" s="397"/>
      <c r="BG24" s="397"/>
      <c r="BH24" s="397"/>
      <c r="BI24" s="397"/>
      <c r="BJ24" s="397"/>
      <c r="BK24" s="397"/>
      <c r="BL24" s="397"/>
      <c r="BM24" s="397"/>
      <c r="BN24" s="397"/>
      <c r="BO24" s="397"/>
      <c r="BP24" s="397"/>
      <c r="BQ24" s="397"/>
      <c r="BR24" s="397"/>
      <c r="BS24" s="397"/>
      <c r="BT24" s="397"/>
      <c r="BU24" s="397"/>
      <c r="BV24" s="397"/>
      <c r="BW24" s="397"/>
      <c r="BX24" s="397"/>
      <c r="BY24" s="397"/>
      <c r="BZ24" s="397"/>
      <c r="CA24" s="397"/>
      <c r="CB24" s="397"/>
      <c r="CC24" s="397"/>
      <c r="CD24" s="397"/>
      <c r="CE24" s="397"/>
      <c r="CF24" s="397"/>
      <c r="CG24" s="397"/>
      <c r="CH24" s="397"/>
      <c r="CI24" s="397"/>
      <c r="CJ24" s="397"/>
      <c r="CK24" s="397"/>
      <c r="CL24" s="397"/>
      <c r="CM24" s="397"/>
      <c r="CN24" s="397"/>
      <c r="CO24" s="397"/>
      <c r="CP24" s="397"/>
      <c r="CQ24" s="397"/>
      <c r="CR24" s="397"/>
      <c r="CS24" s="397"/>
      <c r="CT24" s="397"/>
      <c r="CU24" s="397"/>
      <c r="CV24" s="397"/>
      <c r="CW24" s="397"/>
      <c r="CX24" s="397"/>
      <c r="CY24" s="397"/>
      <c r="CZ24" s="397"/>
      <c r="DA24" s="397"/>
      <c r="DB24" s="397"/>
      <c r="DC24" s="397"/>
      <c r="DD24" s="397"/>
      <c r="DE24" s="397"/>
      <c r="DF24" s="397"/>
      <c r="DG24" s="397"/>
      <c r="DH24" s="397"/>
      <c r="DI24" s="397"/>
      <c r="DJ24" s="397"/>
      <c r="DK24" s="397"/>
      <c r="DL24" s="397"/>
      <c r="DM24" s="397"/>
      <c r="DN24" s="397"/>
      <c r="DO24" s="397"/>
      <c r="DP24" s="397"/>
      <c r="DQ24" s="397"/>
      <c r="DR24" s="397"/>
      <c r="DS24" s="397"/>
      <c r="DT24" s="397"/>
      <c r="DU24" s="397"/>
      <c r="DV24" s="397"/>
      <c r="DW24" s="397"/>
      <c r="DX24" s="397"/>
      <c r="DY24" s="397"/>
      <c r="DZ24" s="397"/>
      <c r="EA24" s="397"/>
      <c r="EB24" s="397"/>
      <c r="EC24" s="397"/>
      <c r="ED24" s="397"/>
      <c r="EE24" s="397"/>
      <c r="EF24" s="397"/>
      <c r="EG24" s="397"/>
      <c r="EH24" s="397"/>
      <c r="EI24" s="397"/>
      <c r="EJ24" s="397"/>
      <c r="EK24" s="397"/>
      <c r="EL24" s="397"/>
      <c r="EM24" s="397"/>
      <c r="EN24" s="397"/>
      <c r="EO24" s="397"/>
      <c r="EP24" s="397"/>
      <c r="EQ24" s="397"/>
      <c r="ER24" s="397"/>
      <c r="ES24" s="397"/>
      <c r="ET24" s="397"/>
      <c r="EU24" s="397"/>
      <c r="EV24" s="397"/>
      <c r="EW24" s="397"/>
      <c r="EX24" s="397"/>
      <c r="EY24" s="397"/>
      <c r="EZ24" s="397"/>
      <c r="FA24" s="397"/>
      <c r="FB24" s="397"/>
      <c r="FC24" s="397"/>
      <c r="FD24" s="397"/>
    </row>
    <row r="25" spans="1:160" s="396" customFormat="1" ht="5.25" customHeight="1">
      <c r="A25" s="398"/>
      <c r="B25" s="399"/>
      <c r="C25" s="400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/>
      <c r="U25" s="397"/>
      <c r="V25" s="397"/>
      <c r="W25" s="397"/>
      <c r="X25" s="397"/>
      <c r="Y25" s="397"/>
      <c r="Z25" s="397"/>
      <c r="AA25" s="397"/>
      <c r="AB25" s="397"/>
      <c r="AC25" s="397"/>
      <c r="AD25" s="397"/>
      <c r="AE25" s="397"/>
      <c r="AF25" s="397"/>
      <c r="AG25" s="397"/>
      <c r="AH25" s="397"/>
      <c r="AI25" s="397"/>
      <c r="AJ25" s="397"/>
      <c r="AK25" s="397"/>
      <c r="AL25" s="397"/>
      <c r="AM25" s="397"/>
      <c r="AN25" s="397"/>
      <c r="AO25" s="397"/>
      <c r="AP25" s="397"/>
      <c r="AQ25" s="397"/>
      <c r="AR25" s="397"/>
      <c r="AS25" s="397"/>
      <c r="AT25" s="397"/>
      <c r="AU25" s="397"/>
      <c r="AV25" s="397"/>
      <c r="AW25" s="397"/>
      <c r="AX25" s="397"/>
      <c r="AY25" s="397"/>
      <c r="AZ25" s="397"/>
      <c r="BA25" s="397"/>
      <c r="BB25" s="397"/>
      <c r="BC25" s="397"/>
      <c r="BD25" s="397"/>
      <c r="BE25" s="397"/>
      <c r="BF25" s="397"/>
      <c r="BG25" s="397"/>
      <c r="BH25" s="397"/>
      <c r="BI25" s="397"/>
      <c r="BJ25" s="397"/>
      <c r="BK25" s="397"/>
      <c r="BL25" s="397"/>
      <c r="BM25" s="397"/>
      <c r="BN25" s="397"/>
      <c r="BO25" s="397"/>
      <c r="BP25" s="397"/>
      <c r="BQ25" s="397"/>
      <c r="BR25" s="397"/>
      <c r="BS25" s="397"/>
      <c r="BT25" s="397"/>
      <c r="BU25" s="397"/>
      <c r="BV25" s="397"/>
      <c r="BW25" s="397"/>
      <c r="BX25" s="397"/>
      <c r="BY25" s="397"/>
      <c r="BZ25" s="397"/>
      <c r="CA25" s="397"/>
      <c r="CB25" s="397"/>
      <c r="CC25" s="397"/>
      <c r="CD25" s="397"/>
      <c r="CE25" s="397"/>
      <c r="CF25" s="397"/>
      <c r="CG25" s="397"/>
      <c r="CH25" s="397"/>
      <c r="CI25" s="397"/>
      <c r="CJ25" s="397"/>
      <c r="CK25" s="397"/>
      <c r="CL25" s="397"/>
      <c r="CM25" s="397"/>
      <c r="CN25" s="397"/>
      <c r="CO25" s="397"/>
      <c r="CP25" s="397"/>
      <c r="CQ25" s="397"/>
      <c r="CR25" s="397"/>
      <c r="CS25" s="397"/>
      <c r="CT25" s="397"/>
      <c r="CU25" s="397"/>
      <c r="CV25" s="397"/>
      <c r="CW25" s="397"/>
      <c r="CX25" s="397"/>
      <c r="CY25" s="397"/>
      <c r="CZ25" s="397"/>
      <c r="DA25" s="397"/>
      <c r="DB25" s="397"/>
      <c r="DC25" s="397"/>
      <c r="DD25" s="397"/>
      <c r="DE25" s="397"/>
      <c r="DF25" s="397"/>
      <c r="DG25" s="397"/>
      <c r="DH25" s="397"/>
      <c r="DI25" s="397"/>
      <c r="DJ25" s="397"/>
      <c r="DK25" s="397"/>
      <c r="DL25" s="397"/>
      <c r="DM25" s="397"/>
      <c r="DN25" s="397"/>
      <c r="DO25" s="397"/>
      <c r="DP25" s="397"/>
      <c r="DQ25" s="397"/>
      <c r="DR25" s="397"/>
      <c r="DS25" s="397"/>
      <c r="DT25" s="397"/>
      <c r="DU25" s="397"/>
      <c r="DV25" s="397"/>
      <c r="DW25" s="397"/>
      <c r="DX25" s="397"/>
      <c r="DY25" s="397"/>
      <c r="DZ25" s="397"/>
      <c r="EA25" s="397"/>
      <c r="EB25" s="397"/>
      <c r="EC25" s="397"/>
      <c r="ED25" s="397"/>
      <c r="EE25" s="397"/>
      <c r="EF25" s="397"/>
      <c r="EG25" s="397"/>
      <c r="EH25" s="397"/>
      <c r="EI25" s="397"/>
      <c r="EJ25" s="397"/>
      <c r="EK25" s="397"/>
      <c r="EL25" s="397"/>
      <c r="EM25" s="397"/>
      <c r="EN25" s="397"/>
      <c r="EO25" s="397"/>
      <c r="EP25" s="397"/>
      <c r="EQ25" s="397"/>
      <c r="ER25" s="397"/>
      <c r="ES25" s="397"/>
      <c r="ET25" s="397"/>
      <c r="EU25" s="397"/>
      <c r="EV25" s="397"/>
      <c r="EW25" s="397"/>
      <c r="EX25" s="397"/>
      <c r="EY25" s="397"/>
      <c r="EZ25" s="397"/>
      <c r="FA25" s="397"/>
      <c r="FB25" s="397"/>
      <c r="FC25" s="397"/>
      <c r="FD25" s="397"/>
    </row>
    <row r="26" spans="1:160">
      <c r="A26" s="401"/>
      <c r="B26" s="402"/>
      <c r="C26" s="403"/>
    </row>
    <row r="27" spans="1:160">
      <c r="A27" s="401"/>
      <c r="B27" s="403"/>
      <c r="C27" s="403"/>
    </row>
    <row r="28" spans="1:160">
      <c r="A28" s="401"/>
      <c r="B28" s="403"/>
      <c r="C28" s="403"/>
    </row>
    <row r="29" spans="1:160">
      <c r="A29" s="401"/>
      <c r="B29" s="403"/>
      <c r="C29" s="403"/>
    </row>
    <row r="30" spans="1:160">
      <c r="A30" s="401"/>
      <c r="B30" s="403"/>
      <c r="C30" s="403"/>
    </row>
    <row r="31" spans="1:160">
      <c r="A31" s="401"/>
      <c r="B31" s="403"/>
      <c r="C31" s="403"/>
    </row>
    <row r="32" spans="1:160">
      <c r="A32" s="401"/>
      <c r="B32" s="403"/>
      <c r="C32" s="403"/>
    </row>
    <row r="33" spans="1:3">
      <c r="A33" s="401"/>
      <c r="B33" s="403"/>
      <c r="C33" s="403"/>
    </row>
    <row r="34" spans="1:3">
      <c r="A34" s="401"/>
      <c r="B34" s="403"/>
      <c r="C34" s="403"/>
    </row>
    <row r="35" spans="1:3">
      <c r="A35" s="401"/>
      <c r="B35" s="403"/>
      <c r="C35" s="403"/>
    </row>
    <row r="36" spans="1:3">
      <c r="A36" s="401"/>
      <c r="B36" s="403"/>
      <c r="C36" s="403"/>
    </row>
    <row r="37" spans="1:3">
      <c r="A37" s="401"/>
      <c r="B37" s="403"/>
      <c r="C37" s="403"/>
    </row>
    <row r="38" spans="1:3">
      <c r="A38" s="401"/>
      <c r="B38" s="403"/>
      <c r="C38" s="403"/>
    </row>
    <row r="39" spans="1:3">
      <c r="A39" s="401"/>
      <c r="B39" s="403"/>
      <c r="C39" s="403"/>
    </row>
    <row r="40" spans="1:3">
      <c r="A40" s="401"/>
      <c r="B40" s="403"/>
      <c r="C40" s="403"/>
    </row>
    <row r="41" spans="1:3">
      <c r="A41" s="401"/>
      <c r="B41" s="403"/>
      <c r="C41" s="403"/>
    </row>
    <row r="42" spans="1:3">
      <c r="A42" s="401"/>
      <c r="B42" s="403"/>
      <c r="C42" s="403"/>
    </row>
  </sheetData>
  <mergeCells count="3">
    <mergeCell ref="A1:C1"/>
    <mergeCell ref="A2:C2"/>
    <mergeCell ref="A3:C3"/>
  </mergeCells>
  <printOptions horizontalCentered="1"/>
  <pageMargins left="0.31496062992125984" right="0.39370078740157483" top="0.43307086614173229" bottom="0.19685039370078741" header="0" footer="0"/>
  <pageSetup scale="80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J15"/>
  <sheetViews>
    <sheetView showGridLines="0" zoomScale="90" zoomScaleNormal="90" workbookViewId="0">
      <selection activeCell="J16" sqref="J16"/>
    </sheetView>
  </sheetViews>
  <sheetFormatPr baseColWidth="10" defaultRowHeight="15"/>
  <cols>
    <col min="1" max="1" width="34.42578125" customWidth="1"/>
    <col min="2" max="2" width="12.7109375" bestFit="1" customWidth="1"/>
    <col min="8" max="8" width="16.85546875" bestFit="1" customWidth="1"/>
    <col min="9" max="12" width="15.140625" bestFit="1" customWidth="1"/>
  </cols>
  <sheetData>
    <row r="1" spans="1:10">
      <c r="A1" s="1576" t="s">
        <v>269</v>
      </c>
      <c r="B1" s="1576"/>
      <c r="C1" s="1576"/>
      <c r="D1" s="1576"/>
      <c r="E1" s="1576"/>
      <c r="F1" s="1576"/>
      <c r="G1" s="1576"/>
    </row>
    <row r="2" spans="1:10">
      <c r="A2" s="1576" t="s">
        <v>1</v>
      </c>
      <c r="B2" s="1576"/>
      <c r="C2" s="1576"/>
      <c r="D2" s="1576"/>
      <c r="E2" s="1576"/>
      <c r="F2" s="1576"/>
      <c r="G2" s="1576"/>
    </row>
    <row r="3" spans="1:10">
      <c r="A3" s="1577" t="s">
        <v>2</v>
      </c>
      <c r="B3" s="1577"/>
      <c r="C3" s="1577"/>
      <c r="D3" s="1577"/>
      <c r="E3" s="1577"/>
      <c r="F3" s="1577"/>
      <c r="G3" s="1577"/>
    </row>
    <row r="4" spans="1:10">
      <c r="A4" s="186"/>
      <c r="B4" s="9"/>
      <c r="C4" s="9"/>
      <c r="D4" s="9"/>
      <c r="E4" s="9"/>
      <c r="F4" s="9"/>
      <c r="G4" s="9"/>
    </row>
    <row r="5" spans="1:10">
      <c r="A5" s="1587" t="s">
        <v>3</v>
      </c>
      <c r="B5" s="1581" t="s">
        <v>4</v>
      </c>
      <c r="C5" s="1582"/>
      <c r="D5" s="1572"/>
      <c r="E5" s="1571" t="s">
        <v>5</v>
      </c>
      <c r="F5" s="1582"/>
      <c r="G5" s="1583"/>
    </row>
    <row r="6" spans="1:10" ht="15" customHeight="1">
      <c r="A6" s="1579"/>
      <c r="B6" s="1596" t="s">
        <v>6</v>
      </c>
      <c r="C6" s="1586" t="s">
        <v>7</v>
      </c>
      <c r="D6" s="1572"/>
      <c r="E6" s="1571" t="s">
        <v>8</v>
      </c>
      <c r="F6" s="1572"/>
      <c r="G6" s="12">
        <v>2021</v>
      </c>
      <c r="I6">
        <v>1.0779000000000001</v>
      </c>
      <c r="J6" s="424" t="s">
        <v>143</v>
      </c>
    </row>
    <row r="7" spans="1:10" ht="24.75" customHeight="1">
      <c r="A7" s="1580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6" t="s">
        <v>13</v>
      </c>
      <c r="I7" s="102"/>
    </row>
    <row r="8" spans="1:10">
      <c r="A8" s="188" t="s">
        <v>14</v>
      </c>
      <c r="B8" s="20">
        <f>+B10+B11</f>
        <v>66908892.170000002</v>
      </c>
      <c r="C8" s="20">
        <f>+C10+C11</f>
        <v>1</v>
      </c>
      <c r="D8" s="20">
        <f>+D10+D11</f>
        <v>52381827.18</v>
      </c>
      <c r="E8" s="20">
        <f>+E10+E11</f>
        <v>52381826.18</v>
      </c>
      <c r="F8" s="425" t="s">
        <v>35</v>
      </c>
      <c r="G8" s="426">
        <f>(D8/1.0779)/B8*100-100</f>
        <v>-27.3696173437352</v>
      </c>
      <c r="H8" s="427"/>
      <c r="I8" s="1"/>
    </row>
    <row r="9" spans="1:10">
      <c r="A9" s="428"/>
      <c r="B9" s="429"/>
      <c r="C9" s="429"/>
      <c r="D9" s="429"/>
      <c r="E9" s="430"/>
      <c r="F9" s="431"/>
      <c r="G9" s="432"/>
      <c r="H9" s="25"/>
    </row>
    <row r="10" spans="1:10" ht="35.25" customHeight="1">
      <c r="A10" s="433" t="s">
        <v>270</v>
      </c>
      <c r="B10" s="434">
        <v>66908892.170000002</v>
      </c>
      <c r="C10" s="344">
        <v>1</v>
      </c>
      <c r="D10" s="434">
        <v>52381827.18</v>
      </c>
      <c r="E10" s="344">
        <f>D10-C10</f>
        <v>52381826.18</v>
      </c>
      <c r="F10" s="435" t="s">
        <v>35</v>
      </c>
      <c r="G10" s="436">
        <f>(D10/1.0779)/B10*100-100</f>
        <v>-27.3696173437352</v>
      </c>
      <c r="I10" s="25"/>
    </row>
    <row r="11" spans="1:10" ht="35.25" customHeight="1">
      <c r="A11" s="433" t="s">
        <v>271</v>
      </c>
      <c r="B11" s="434">
        <v>0</v>
      </c>
      <c r="C11" s="344">
        <v>0</v>
      </c>
      <c r="D11" s="434">
        <v>0</v>
      </c>
      <c r="E11" s="344">
        <f>D11-C11</f>
        <v>0</v>
      </c>
      <c r="F11" s="435">
        <v>0</v>
      </c>
      <c r="G11" s="437">
        <v>0</v>
      </c>
      <c r="I11" s="438"/>
    </row>
    <row r="12" spans="1:10">
      <c r="A12" s="184" t="s">
        <v>79</v>
      </c>
      <c r="B12" s="184"/>
      <c r="C12" s="184"/>
      <c r="D12" s="185"/>
      <c r="E12" s="185"/>
      <c r="F12" s="185"/>
      <c r="G12" s="330"/>
    </row>
    <row r="13" spans="1:10">
      <c r="A13" s="208" t="s">
        <v>38</v>
      </c>
      <c r="B13" s="208"/>
      <c r="C13" s="186"/>
      <c r="D13" s="186"/>
      <c r="E13" s="186"/>
      <c r="F13" s="186"/>
      <c r="G13" s="186"/>
    </row>
    <row r="14" spans="1:10">
      <c r="D14" s="336"/>
    </row>
    <row r="15" spans="1:10">
      <c r="B15" s="336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zoomScale="110" zoomScaleNormal="110" workbookViewId="0">
      <selection activeCell="H25" sqref="H25"/>
    </sheetView>
  </sheetViews>
  <sheetFormatPr baseColWidth="10" defaultRowHeight="11.25"/>
  <cols>
    <col min="1" max="1" width="2.5703125" style="440" customWidth="1"/>
    <col min="2" max="2" width="4.5703125" style="440" customWidth="1"/>
    <col min="3" max="3" width="5.28515625" style="440" customWidth="1"/>
    <col min="4" max="4" width="35" style="440" customWidth="1"/>
    <col min="5" max="7" width="14.7109375" style="440" customWidth="1"/>
    <col min="8" max="8" width="15.140625" style="440" bestFit="1" customWidth="1"/>
    <col min="9" max="16384" width="11.42578125" style="440"/>
  </cols>
  <sheetData>
    <row r="1" spans="1:8">
      <c r="A1" s="439"/>
      <c r="B1" s="439"/>
      <c r="C1" s="439"/>
      <c r="D1" s="439"/>
      <c r="G1" s="441"/>
    </row>
    <row r="2" spans="1:8">
      <c r="A2" s="439"/>
      <c r="B2" s="439"/>
      <c r="C2" s="439"/>
      <c r="D2" s="439"/>
      <c r="G2" s="442"/>
    </row>
    <row r="3" spans="1:8">
      <c r="A3" s="1568" t="s">
        <v>272</v>
      </c>
      <c r="B3" s="1568"/>
      <c r="C3" s="1568"/>
      <c r="D3" s="1568"/>
      <c r="E3" s="1568"/>
      <c r="F3" s="1568"/>
      <c r="G3" s="1568"/>
    </row>
    <row r="4" spans="1:8">
      <c r="A4" s="1568" t="s">
        <v>273</v>
      </c>
      <c r="B4" s="1568"/>
      <c r="C4" s="1568"/>
      <c r="D4" s="1568"/>
      <c r="E4" s="1568"/>
      <c r="F4" s="1568"/>
      <c r="G4" s="1568"/>
    </row>
    <row r="5" spans="1:8">
      <c r="A5" s="439"/>
      <c r="B5" s="439"/>
      <c r="C5" s="439"/>
      <c r="D5" s="439"/>
      <c r="E5" s="439"/>
    </row>
    <row r="6" spans="1:8">
      <c r="A6" s="1649" t="s">
        <v>3</v>
      </c>
      <c r="B6" s="1650"/>
      <c r="C6" s="1650"/>
      <c r="D6" s="1651"/>
      <c r="E6" s="443">
        <v>2021</v>
      </c>
      <c r="F6" s="1570">
        <v>2022</v>
      </c>
      <c r="G6" s="1570"/>
    </row>
    <row r="7" spans="1:8">
      <c r="A7" s="1652"/>
      <c r="B7" s="1653"/>
      <c r="C7" s="1653"/>
      <c r="D7" s="1654"/>
      <c r="E7" s="444" t="s">
        <v>274</v>
      </c>
      <c r="F7" s="444" t="s">
        <v>275</v>
      </c>
      <c r="G7" s="444" t="s">
        <v>274</v>
      </c>
    </row>
    <row r="8" spans="1:8">
      <c r="A8" s="445"/>
      <c r="B8" s="446"/>
      <c r="C8" s="446"/>
      <c r="D8" s="446"/>
      <c r="E8" s="447"/>
      <c r="F8" s="447"/>
      <c r="G8" s="448"/>
    </row>
    <row r="9" spans="1:8">
      <c r="A9" s="1655" t="s">
        <v>276</v>
      </c>
      <c r="B9" s="1656"/>
      <c r="C9" s="1656"/>
      <c r="D9" s="1657"/>
      <c r="E9" s="449">
        <v>81300147178.279999</v>
      </c>
      <c r="F9" s="449">
        <v>82808199057</v>
      </c>
      <c r="G9" s="449">
        <v>91851728686.699997</v>
      </c>
    </row>
    <row r="10" spans="1:8">
      <c r="A10" s="450"/>
      <c r="B10" s="451"/>
      <c r="C10" s="451"/>
      <c r="D10" s="451"/>
      <c r="E10" s="452"/>
      <c r="F10" s="452"/>
      <c r="G10" s="453"/>
    </row>
    <row r="11" spans="1:8">
      <c r="A11" s="454" t="s">
        <v>277</v>
      </c>
      <c r="B11" s="455"/>
      <c r="C11" s="455"/>
      <c r="D11" s="455"/>
      <c r="E11" s="456">
        <v>60895188178.489998</v>
      </c>
      <c r="F11" s="456">
        <v>62317729105.18</v>
      </c>
      <c r="G11" s="457">
        <v>68704263305.290001</v>
      </c>
    </row>
    <row r="12" spans="1:8">
      <c r="A12" s="458"/>
      <c r="B12" s="459" t="s">
        <v>278</v>
      </c>
      <c r="C12" s="459"/>
      <c r="D12" s="459"/>
      <c r="E12" s="452">
        <v>8074967680.6800003</v>
      </c>
      <c r="F12" s="452">
        <v>6293559742.2399998</v>
      </c>
      <c r="G12" s="453">
        <v>8937497262.2999992</v>
      </c>
      <c r="H12" s="460"/>
    </row>
    <row r="13" spans="1:8">
      <c r="A13" s="458"/>
      <c r="B13" s="459"/>
      <c r="C13" s="459" t="s">
        <v>279</v>
      </c>
      <c r="D13" s="459"/>
      <c r="E13" s="452">
        <v>5703650211.1199999</v>
      </c>
      <c r="F13" s="452">
        <v>4651839284.6000004</v>
      </c>
      <c r="G13" s="453">
        <v>5952319075.6499996</v>
      </c>
      <c r="H13" s="460"/>
    </row>
    <row r="14" spans="1:8">
      <c r="A14" s="458"/>
      <c r="B14" s="459"/>
      <c r="C14" s="459" t="s">
        <v>280</v>
      </c>
      <c r="D14" s="459"/>
      <c r="E14" s="452">
        <v>504482514.75</v>
      </c>
      <c r="F14" s="452">
        <v>381578979.27999997</v>
      </c>
      <c r="G14" s="453">
        <v>499196329.18000001</v>
      </c>
    </row>
    <row r="15" spans="1:8">
      <c r="A15" s="458"/>
      <c r="B15" s="459"/>
      <c r="C15" s="459" t="s">
        <v>281</v>
      </c>
      <c r="D15" s="459"/>
      <c r="E15" s="452">
        <v>1866834954.8099999</v>
      </c>
      <c r="F15" s="452">
        <v>1260141478.3599999</v>
      </c>
      <c r="G15" s="453">
        <v>2435709129.2199998</v>
      </c>
    </row>
    <row r="16" spans="1:8">
      <c r="A16" s="458"/>
      <c r="B16" s="459" t="s">
        <v>282</v>
      </c>
      <c r="C16" s="459"/>
      <c r="D16" s="459"/>
      <c r="E16" s="452">
        <v>0</v>
      </c>
      <c r="F16" s="452">
        <v>0</v>
      </c>
      <c r="G16" s="453">
        <v>50272728.25</v>
      </c>
    </row>
    <row r="17" spans="1:8">
      <c r="A17" s="458"/>
      <c r="B17" s="459"/>
      <c r="C17" s="459" t="s">
        <v>281</v>
      </c>
      <c r="D17" s="459"/>
      <c r="E17" s="452">
        <v>0</v>
      </c>
      <c r="F17" s="452">
        <v>0</v>
      </c>
      <c r="G17" s="453">
        <v>50272728.25</v>
      </c>
    </row>
    <row r="18" spans="1:8">
      <c r="A18" s="458"/>
      <c r="B18" s="461"/>
      <c r="C18" s="461"/>
      <c r="D18" s="461"/>
      <c r="E18" s="461"/>
      <c r="F18" s="461"/>
      <c r="G18" s="462"/>
    </row>
    <row r="19" spans="1:8">
      <c r="A19" s="458"/>
      <c r="B19" s="459" t="s">
        <v>283</v>
      </c>
      <c r="C19" s="459"/>
      <c r="D19" s="459"/>
      <c r="E19" s="452">
        <v>52820220497.809998</v>
      </c>
      <c r="F19" s="452">
        <v>56024169362.940002</v>
      </c>
      <c r="G19" s="453">
        <v>59766766042.989998</v>
      </c>
    </row>
    <row r="20" spans="1:8">
      <c r="A20" s="458"/>
      <c r="B20" s="459"/>
      <c r="C20" s="459" t="s">
        <v>282</v>
      </c>
      <c r="D20" s="459"/>
      <c r="E20" s="452">
        <v>50038011855.730003</v>
      </c>
      <c r="F20" s="452">
        <v>52926008389.940002</v>
      </c>
      <c r="G20" s="453">
        <v>56615568722.339996</v>
      </c>
      <c r="H20" s="463"/>
    </row>
    <row r="21" spans="1:8">
      <c r="A21" s="458"/>
      <c r="B21" s="459"/>
      <c r="C21" s="459"/>
      <c r="D21" s="459" t="s">
        <v>279</v>
      </c>
      <c r="E21" s="452">
        <v>39102942980.93</v>
      </c>
      <c r="F21" s="452">
        <v>40691768970.93</v>
      </c>
      <c r="G21" s="453">
        <v>42760212230.389999</v>
      </c>
      <c r="H21" s="460"/>
    </row>
    <row r="22" spans="1:8">
      <c r="A22" s="458"/>
      <c r="B22" s="459"/>
      <c r="C22" s="459"/>
      <c r="D22" s="459" t="s">
        <v>280</v>
      </c>
      <c r="E22" s="452">
        <v>2356484685.0100002</v>
      </c>
      <c r="F22" s="452">
        <v>2163781801.3299999</v>
      </c>
      <c r="G22" s="453">
        <v>3332641518.6999998</v>
      </c>
    </row>
    <row r="23" spans="1:8">
      <c r="A23" s="458"/>
      <c r="B23" s="459"/>
      <c r="C23" s="459"/>
      <c r="D23" s="459" t="s">
        <v>281</v>
      </c>
      <c r="E23" s="452">
        <v>6336289822.9499998</v>
      </c>
      <c r="F23" s="452">
        <v>8705588210.4799995</v>
      </c>
      <c r="G23" s="453">
        <v>8412743851.29</v>
      </c>
    </row>
    <row r="24" spans="1:8">
      <c r="A24" s="458"/>
      <c r="B24" s="459"/>
      <c r="C24" s="459"/>
      <c r="D24" s="459" t="s">
        <v>284</v>
      </c>
      <c r="E24" s="452">
        <v>329444368.77000004</v>
      </c>
      <c r="F24" s="452">
        <v>414800000</v>
      </c>
      <c r="G24" s="453">
        <v>587872555.83000004</v>
      </c>
    </row>
    <row r="25" spans="1:8">
      <c r="A25" s="458"/>
      <c r="B25" s="459"/>
      <c r="C25" s="459"/>
      <c r="D25" s="459" t="s">
        <v>285</v>
      </c>
      <c r="E25" s="452">
        <v>1778027700.4400001</v>
      </c>
      <c r="F25" s="452">
        <v>903773309.20000005</v>
      </c>
      <c r="G25" s="453">
        <v>1418203991.98</v>
      </c>
    </row>
    <row r="26" spans="1:8">
      <c r="A26" s="458"/>
      <c r="B26" s="459"/>
      <c r="C26" s="459"/>
      <c r="D26" s="459" t="s">
        <v>286</v>
      </c>
      <c r="E26" s="452">
        <v>57470898.090000004</v>
      </c>
      <c r="F26" s="452">
        <v>35192154.710000001</v>
      </c>
      <c r="G26" s="453">
        <v>59196535.219999999</v>
      </c>
    </row>
    <row r="27" spans="1:8">
      <c r="A27" s="458"/>
      <c r="B27" s="459"/>
      <c r="C27" s="459"/>
      <c r="D27" s="459" t="s">
        <v>287</v>
      </c>
      <c r="E27" s="452">
        <v>77351399.540000007</v>
      </c>
      <c r="F27" s="452">
        <v>11103943.289999999</v>
      </c>
      <c r="G27" s="453">
        <v>44698038.93</v>
      </c>
    </row>
    <row r="28" spans="1:8">
      <c r="A28" s="458"/>
      <c r="B28" s="459"/>
      <c r="C28" s="459" t="s">
        <v>288</v>
      </c>
      <c r="D28" s="459"/>
      <c r="E28" s="452">
        <v>2782208642.0799999</v>
      </c>
      <c r="F28" s="452">
        <v>3098160973</v>
      </c>
      <c r="G28" s="453">
        <v>3151197320.6500001</v>
      </c>
    </row>
    <row r="29" spans="1:8">
      <c r="A29" s="458"/>
      <c r="B29" s="459"/>
      <c r="C29" s="459"/>
      <c r="D29" s="459" t="s">
        <v>288</v>
      </c>
      <c r="E29" s="452">
        <v>2782208642.0799999</v>
      </c>
      <c r="F29" s="452">
        <v>3098160973</v>
      </c>
      <c r="G29" s="453">
        <v>3151197320.6500001</v>
      </c>
    </row>
    <row r="30" spans="1:8">
      <c r="A30" s="458"/>
      <c r="B30" s="461"/>
      <c r="C30" s="461"/>
      <c r="D30" s="461"/>
      <c r="E30" s="461"/>
      <c r="F30" s="461"/>
      <c r="G30" s="462"/>
    </row>
    <row r="31" spans="1:8">
      <c r="A31" s="454" t="s">
        <v>289</v>
      </c>
      <c r="B31" s="455"/>
      <c r="C31" s="455"/>
      <c r="D31" s="455"/>
      <c r="E31" s="456">
        <v>11433195516.57</v>
      </c>
      <c r="F31" s="456">
        <v>12085999118.620001</v>
      </c>
      <c r="G31" s="457">
        <v>13020330590.440001</v>
      </c>
      <c r="H31" s="463"/>
    </row>
    <row r="32" spans="1:8">
      <c r="A32" s="458"/>
      <c r="B32" s="459" t="s">
        <v>290</v>
      </c>
      <c r="C32" s="459"/>
      <c r="D32" s="459"/>
      <c r="E32" s="452">
        <v>4300745777.8199997</v>
      </c>
      <c r="F32" s="452">
        <v>4204755251.6199999</v>
      </c>
      <c r="G32" s="453">
        <v>5579751662.04</v>
      </c>
      <c r="H32" s="463"/>
    </row>
    <row r="33" spans="1:8">
      <c r="A33" s="458"/>
      <c r="B33" s="461"/>
      <c r="C33" s="459" t="s">
        <v>291</v>
      </c>
      <c r="D33" s="459"/>
      <c r="E33" s="452">
        <v>662963435.16999996</v>
      </c>
      <c r="F33" s="452">
        <v>164462943.88</v>
      </c>
      <c r="G33" s="453">
        <v>462300658.72000003</v>
      </c>
    </row>
    <row r="34" spans="1:8">
      <c r="A34" s="458"/>
      <c r="B34" s="461"/>
      <c r="C34" s="459" t="s">
        <v>290</v>
      </c>
      <c r="D34" s="459"/>
      <c r="E34" s="452">
        <v>3637782342.6500001</v>
      </c>
      <c r="F34" s="452">
        <v>4040292307.7399998</v>
      </c>
      <c r="G34" s="453">
        <v>5117451003.3199997</v>
      </c>
      <c r="H34" s="463"/>
    </row>
    <row r="35" spans="1:8">
      <c r="A35" s="458"/>
      <c r="B35" s="461"/>
      <c r="C35" s="459"/>
      <c r="D35" s="459" t="s">
        <v>292</v>
      </c>
      <c r="E35" s="452">
        <v>2970312846.4099998</v>
      </c>
      <c r="F35" s="452">
        <v>2292110013.4099998</v>
      </c>
      <c r="G35" s="453">
        <v>4501877967.7600002</v>
      </c>
    </row>
    <row r="36" spans="1:8">
      <c r="A36" s="458"/>
      <c r="B36" s="461"/>
      <c r="C36" s="459"/>
      <c r="D36" s="459" t="s">
        <v>293</v>
      </c>
      <c r="E36" s="452">
        <v>384253850.50999999</v>
      </c>
      <c r="F36" s="452">
        <v>31865951.27</v>
      </c>
      <c r="G36" s="453">
        <v>365377374.37</v>
      </c>
    </row>
    <row r="37" spans="1:8">
      <c r="A37" s="458"/>
      <c r="B37" s="461"/>
      <c r="C37" s="459"/>
      <c r="D37" s="459" t="s">
        <v>294</v>
      </c>
      <c r="E37" s="452">
        <v>283215645.73000002</v>
      </c>
      <c r="F37" s="452">
        <v>1716316343.0599999</v>
      </c>
      <c r="G37" s="453">
        <v>250195661.19</v>
      </c>
    </row>
    <row r="38" spans="1:8">
      <c r="A38" s="458"/>
      <c r="B38" s="459" t="s">
        <v>295</v>
      </c>
      <c r="C38" s="459"/>
      <c r="D38" s="459"/>
      <c r="E38" s="452">
        <v>7132449738.75</v>
      </c>
      <c r="F38" s="452">
        <v>7881243867</v>
      </c>
      <c r="G38" s="453">
        <v>7440578928.3999996</v>
      </c>
    </row>
    <row r="39" spans="1:8">
      <c r="A39" s="458"/>
      <c r="B39" s="461"/>
      <c r="C39" s="459" t="s">
        <v>288</v>
      </c>
      <c r="D39" s="459"/>
      <c r="E39" s="452">
        <v>7132449738.75</v>
      </c>
      <c r="F39" s="452">
        <v>7881243867</v>
      </c>
      <c r="G39" s="453">
        <v>7440578928.3999996</v>
      </c>
    </row>
    <row r="40" spans="1:8">
      <c r="A40" s="458"/>
      <c r="B40" s="461"/>
      <c r="C40" s="461"/>
      <c r="D40" s="461"/>
      <c r="E40" s="461"/>
      <c r="F40" s="461"/>
      <c r="G40" s="462"/>
    </row>
    <row r="41" spans="1:8">
      <c r="A41" s="454" t="s">
        <v>296</v>
      </c>
      <c r="B41" s="455"/>
      <c r="C41" s="455"/>
      <c r="D41" s="455"/>
      <c r="E41" s="456">
        <v>2501017077.9299998</v>
      </c>
      <c r="F41" s="456">
        <v>1786372041.05</v>
      </c>
      <c r="G41" s="457">
        <v>2128644399.49</v>
      </c>
      <c r="H41" s="463"/>
    </row>
    <row r="42" spans="1:8">
      <c r="A42" s="458"/>
      <c r="B42" s="459" t="s">
        <v>279</v>
      </c>
      <c r="C42" s="459"/>
      <c r="D42" s="459"/>
      <c r="E42" s="452">
        <v>3942586.88</v>
      </c>
      <c r="F42" s="452">
        <v>0</v>
      </c>
      <c r="G42" s="453">
        <v>0</v>
      </c>
    </row>
    <row r="43" spans="1:8">
      <c r="A43" s="458"/>
      <c r="B43" s="459" t="s">
        <v>297</v>
      </c>
      <c r="C43" s="459"/>
      <c r="D43" s="459"/>
      <c r="E43" s="452">
        <v>2447699687.3000002</v>
      </c>
      <c r="F43" s="452">
        <v>1726372041.05</v>
      </c>
      <c r="G43" s="453">
        <v>2121200687.28</v>
      </c>
    </row>
    <row r="44" spans="1:8">
      <c r="A44" s="458"/>
      <c r="B44" s="459" t="s">
        <v>298</v>
      </c>
      <c r="C44" s="459"/>
      <c r="D44" s="459"/>
      <c r="E44" s="452">
        <v>49374803.75</v>
      </c>
      <c r="F44" s="452">
        <v>60000000</v>
      </c>
      <c r="G44" s="453">
        <v>7443712.21</v>
      </c>
    </row>
    <row r="45" spans="1:8">
      <c r="A45" s="458"/>
      <c r="B45" s="461"/>
      <c r="C45" s="461"/>
      <c r="D45" s="461"/>
      <c r="E45" s="461"/>
      <c r="F45" s="461"/>
      <c r="G45" s="462"/>
    </row>
    <row r="46" spans="1:8">
      <c r="A46" s="454" t="s">
        <v>299</v>
      </c>
      <c r="B46" s="455"/>
      <c r="C46" s="455"/>
      <c r="D46" s="455"/>
      <c r="E46" s="456">
        <v>648644400.28999996</v>
      </c>
      <c r="F46" s="456">
        <v>555808405.89999998</v>
      </c>
      <c r="G46" s="457">
        <v>921917016.48000002</v>
      </c>
    </row>
    <row r="47" spans="1:8">
      <c r="A47" s="458"/>
      <c r="B47" s="459" t="s">
        <v>299</v>
      </c>
      <c r="C47" s="459"/>
      <c r="D47" s="459"/>
      <c r="E47" s="452">
        <v>648644400.28999996</v>
      </c>
      <c r="F47" s="452">
        <v>555808405.89999998</v>
      </c>
      <c r="G47" s="453">
        <v>921917016.48000002</v>
      </c>
    </row>
    <row r="48" spans="1:8">
      <c r="A48" s="458"/>
      <c r="B48" s="461"/>
      <c r="C48" s="461"/>
      <c r="D48" s="461"/>
      <c r="E48" s="461"/>
      <c r="F48" s="461"/>
      <c r="G48" s="462"/>
    </row>
    <row r="49" spans="1:7">
      <c r="A49" s="454" t="s">
        <v>190</v>
      </c>
      <c r="B49" s="455"/>
      <c r="C49" s="455"/>
      <c r="D49" s="455"/>
      <c r="E49" s="456">
        <v>5822102005</v>
      </c>
      <c r="F49" s="456">
        <v>6062290386.25</v>
      </c>
      <c r="G49" s="457">
        <v>7076573375</v>
      </c>
    </row>
    <row r="50" spans="1:7">
      <c r="A50" s="458"/>
      <c r="B50" s="459" t="s">
        <v>288</v>
      </c>
      <c r="C50" s="459"/>
      <c r="D50" s="459"/>
      <c r="E50" s="452">
        <v>5822102005</v>
      </c>
      <c r="F50" s="452">
        <v>6062290386.25</v>
      </c>
      <c r="G50" s="453">
        <v>7076573375</v>
      </c>
    </row>
    <row r="51" spans="1:7">
      <c r="A51" s="464"/>
      <c r="B51" s="465"/>
      <c r="C51" s="465"/>
      <c r="D51" s="465"/>
      <c r="E51" s="465"/>
      <c r="F51" s="465"/>
      <c r="G51" s="466"/>
    </row>
  </sheetData>
  <mergeCells count="5">
    <mergeCell ref="A3:G3"/>
    <mergeCell ref="A4:G4"/>
    <mergeCell ref="A6:D7"/>
    <mergeCell ref="F6:G6"/>
    <mergeCell ref="A9:D9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showGridLines="0" workbookViewId="0">
      <selection activeCell="I36" sqref="I36"/>
    </sheetView>
  </sheetViews>
  <sheetFormatPr baseColWidth="10" defaultRowHeight="11.25"/>
  <cols>
    <col min="1" max="2" width="4" style="440" customWidth="1"/>
    <col min="3" max="3" width="35.42578125" style="440" customWidth="1"/>
    <col min="4" max="7" width="14.7109375" style="440" customWidth="1"/>
    <col min="8" max="8" width="6.7109375" style="440" customWidth="1"/>
    <col min="9" max="16384" width="11.42578125" style="440"/>
  </cols>
  <sheetData>
    <row r="1" spans="1:7">
      <c r="A1" s="467"/>
      <c r="B1" s="467"/>
      <c r="C1" s="467"/>
      <c r="D1" s="439"/>
      <c r="E1" s="439"/>
      <c r="F1" s="439"/>
      <c r="G1" s="439"/>
    </row>
    <row r="2" spans="1:7">
      <c r="A2" s="467"/>
      <c r="B2" s="467"/>
      <c r="C2" s="467"/>
      <c r="D2" s="439"/>
      <c r="E2" s="439"/>
      <c r="F2" s="439"/>
      <c r="G2" s="439"/>
    </row>
    <row r="3" spans="1:7">
      <c r="A3" s="1568" t="s">
        <v>300</v>
      </c>
      <c r="B3" s="1568"/>
      <c r="C3" s="1568"/>
      <c r="D3" s="1568"/>
      <c r="E3" s="1568"/>
      <c r="F3" s="1568"/>
      <c r="G3" s="1568"/>
    </row>
    <row r="4" spans="1:7">
      <c r="A4" s="1568" t="s">
        <v>273</v>
      </c>
      <c r="B4" s="1568"/>
      <c r="C4" s="1568"/>
      <c r="D4" s="1568"/>
      <c r="E4" s="1568"/>
      <c r="F4" s="1568"/>
      <c r="G4" s="1568"/>
    </row>
    <row r="5" spans="1:7">
      <c r="A5" s="439"/>
      <c r="B5" s="439"/>
      <c r="C5" s="439"/>
    </row>
    <row r="6" spans="1:7">
      <c r="A6" s="1649" t="s">
        <v>3</v>
      </c>
      <c r="B6" s="1650"/>
      <c r="C6" s="1651"/>
      <c r="D6" s="1570">
        <v>2022</v>
      </c>
      <c r="E6" s="1570"/>
      <c r="F6" s="1570"/>
      <c r="G6" s="1570"/>
    </row>
    <row r="7" spans="1:7">
      <c r="A7" s="1652"/>
      <c r="B7" s="1653"/>
      <c r="C7" s="1654"/>
      <c r="D7" s="444" t="s">
        <v>301</v>
      </c>
      <c r="E7" s="444" t="s">
        <v>302</v>
      </c>
      <c r="F7" s="444" t="s">
        <v>303</v>
      </c>
      <c r="G7" s="444" t="s">
        <v>304</v>
      </c>
    </row>
    <row r="8" spans="1:7">
      <c r="A8" s="445"/>
      <c r="B8" s="446"/>
      <c r="C8" s="446"/>
      <c r="D8" s="447"/>
      <c r="E8" s="447"/>
      <c r="F8" s="447"/>
      <c r="G8" s="448"/>
    </row>
    <row r="9" spans="1:7">
      <c r="A9" s="1655" t="s">
        <v>276</v>
      </c>
      <c r="B9" s="1656"/>
      <c r="C9" s="1657"/>
      <c r="D9" s="449">
        <v>28993500730.689999</v>
      </c>
      <c r="E9" s="449">
        <v>48820881042.330002</v>
      </c>
      <c r="F9" s="449">
        <v>14037346913.68</v>
      </c>
      <c r="G9" s="449">
        <v>91851728686.699997</v>
      </c>
    </row>
    <row r="10" spans="1:7">
      <c r="A10" s="450"/>
      <c r="B10" s="451"/>
      <c r="C10" s="451"/>
      <c r="D10" s="452"/>
      <c r="E10" s="452"/>
      <c r="F10" s="452"/>
      <c r="G10" s="453"/>
    </row>
    <row r="11" spans="1:7">
      <c r="A11" s="454" t="s">
        <v>277</v>
      </c>
      <c r="B11" s="455"/>
      <c r="C11" s="455"/>
      <c r="D11" s="456">
        <v>24639327903.209999</v>
      </c>
      <c r="E11" s="456">
        <v>37446626475.129997</v>
      </c>
      <c r="F11" s="456">
        <v>6618308926.9499998</v>
      </c>
      <c r="G11" s="457">
        <v>68704263305.290001</v>
      </c>
    </row>
    <row r="12" spans="1:7">
      <c r="A12" s="458"/>
      <c r="B12" s="459" t="s">
        <v>278</v>
      </c>
      <c r="C12" s="459"/>
      <c r="D12" s="452">
        <v>8756954059.7999992</v>
      </c>
      <c r="E12" s="452">
        <v>137141180.84</v>
      </c>
      <c r="F12" s="452">
        <v>43402021.659999996</v>
      </c>
      <c r="G12" s="453">
        <v>8937497262.2999992</v>
      </c>
    </row>
    <row r="13" spans="1:7">
      <c r="A13" s="458"/>
      <c r="B13" s="461"/>
      <c r="C13" s="459" t="s">
        <v>279</v>
      </c>
      <c r="D13" s="452">
        <v>5952319075.6499996</v>
      </c>
      <c r="E13" s="452">
        <v>0</v>
      </c>
      <c r="F13" s="452">
        <v>0</v>
      </c>
      <c r="G13" s="453">
        <v>5952319075.6499996</v>
      </c>
    </row>
    <row r="14" spans="1:7">
      <c r="A14" s="458"/>
      <c r="B14" s="461"/>
      <c r="C14" s="459" t="s">
        <v>280</v>
      </c>
      <c r="D14" s="452">
        <v>438981393.12</v>
      </c>
      <c r="E14" s="452">
        <v>58516724.149999999</v>
      </c>
      <c r="F14" s="452">
        <v>1698211.91</v>
      </c>
      <c r="G14" s="453">
        <v>499196329.18000001</v>
      </c>
    </row>
    <row r="15" spans="1:7">
      <c r="A15" s="458"/>
      <c r="B15" s="461"/>
      <c r="C15" s="459" t="s">
        <v>281</v>
      </c>
      <c r="D15" s="452">
        <v>2315380862.7800002</v>
      </c>
      <c r="E15" s="452">
        <v>78624456.689999998</v>
      </c>
      <c r="F15" s="452">
        <v>41703809.75</v>
      </c>
      <c r="G15" s="453">
        <v>2435709129.2199998</v>
      </c>
    </row>
    <row r="16" spans="1:7">
      <c r="A16" s="458"/>
      <c r="B16" s="461"/>
      <c r="C16" s="459" t="s">
        <v>282</v>
      </c>
      <c r="D16" s="452">
        <v>50272728.25</v>
      </c>
      <c r="E16" s="452">
        <v>0</v>
      </c>
      <c r="F16" s="452">
        <v>0</v>
      </c>
      <c r="G16" s="453">
        <v>50272728.25</v>
      </c>
    </row>
    <row r="17" spans="1:7">
      <c r="A17" s="468"/>
      <c r="B17" s="459"/>
      <c r="C17" s="459"/>
      <c r="D17" s="452"/>
      <c r="E17" s="452"/>
      <c r="F17" s="452"/>
      <c r="G17" s="453"/>
    </row>
    <row r="18" spans="1:7">
      <c r="A18" s="458"/>
      <c r="B18" s="459" t="s">
        <v>283</v>
      </c>
      <c r="C18" s="459"/>
      <c r="D18" s="452">
        <v>15882373843.41</v>
      </c>
      <c r="E18" s="452">
        <v>37309485294.290001</v>
      </c>
      <c r="F18" s="452">
        <v>6574906905.29</v>
      </c>
      <c r="G18" s="453">
        <v>59766766042.989998</v>
      </c>
    </row>
    <row r="19" spans="1:7">
      <c r="A19" s="458"/>
      <c r="B19" s="461"/>
      <c r="C19" s="459" t="s">
        <v>282</v>
      </c>
      <c r="D19" s="452">
        <v>15852696996.41</v>
      </c>
      <c r="E19" s="452">
        <v>34202050048.639999</v>
      </c>
      <c r="F19" s="452">
        <v>6560821677.29</v>
      </c>
      <c r="G19" s="453">
        <v>56615568722.339996</v>
      </c>
    </row>
    <row r="20" spans="1:7">
      <c r="A20" s="458"/>
      <c r="B20" s="461"/>
      <c r="C20" s="459" t="s">
        <v>288</v>
      </c>
      <c r="D20" s="452">
        <v>29676847</v>
      </c>
      <c r="E20" s="452">
        <v>3107435245.6500001</v>
      </c>
      <c r="F20" s="452">
        <v>14085228</v>
      </c>
      <c r="G20" s="453">
        <v>3151197320.6500001</v>
      </c>
    </row>
    <row r="21" spans="1:7">
      <c r="A21" s="458"/>
      <c r="B21" s="461"/>
      <c r="C21" s="461"/>
      <c r="D21" s="461"/>
      <c r="E21" s="461"/>
      <c r="F21" s="461"/>
      <c r="G21" s="462"/>
    </row>
    <row r="22" spans="1:7">
      <c r="A22" s="454" t="s">
        <v>289</v>
      </c>
      <c r="B22" s="455"/>
      <c r="C22" s="455"/>
      <c r="D22" s="456">
        <v>2967824877.04</v>
      </c>
      <c r="E22" s="456">
        <v>9710098911.9200001</v>
      </c>
      <c r="F22" s="456">
        <v>342406801.48000002</v>
      </c>
      <c r="G22" s="457">
        <v>13020330590.440001</v>
      </c>
    </row>
    <row r="23" spans="1:7">
      <c r="A23" s="458"/>
      <c r="B23" s="459" t="s">
        <v>290</v>
      </c>
      <c r="C23" s="459"/>
      <c r="D23" s="452">
        <v>2967824877.04</v>
      </c>
      <c r="E23" s="452">
        <v>2269519983.52</v>
      </c>
      <c r="F23" s="452">
        <v>342406801.48000002</v>
      </c>
      <c r="G23" s="453">
        <v>5579751662.04</v>
      </c>
    </row>
    <row r="24" spans="1:7">
      <c r="A24" s="458"/>
      <c r="B24" s="461"/>
      <c r="C24" s="459" t="s">
        <v>291</v>
      </c>
      <c r="D24" s="452">
        <v>204443295.91</v>
      </c>
      <c r="E24" s="452">
        <v>177161725.69999999</v>
      </c>
      <c r="F24" s="452">
        <v>80695637.109999999</v>
      </c>
      <c r="G24" s="453">
        <v>462300658.72000003</v>
      </c>
    </row>
    <row r="25" spans="1:7">
      <c r="A25" s="458"/>
      <c r="B25" s="461"/>
      <c r="C25" s="459" t="s">
        <v>290</v>
      </c>
      <c r="D25" s="452">
        <v>2763381581.1300001</v>
      </c>
      <c r="E25" s="452">
        <v>2092358257.8199999</v>
      </c>
      <c r="F25" s="452">
        <v>261711164.37</v>
      </c>
      <c r="G25" s="453">
        <v>5117451003.3199997</v>
      </c>
    </row>
    <row r="26" spans="1:7">
      <c r="A26" s="468"/>
      <c r="B26" s="459"/>
      <c r="C26" s="459"/>
      <c r="D26" s="452"/>
      <c r="E26" s="452"/>
      <c r="F26" s="452"/>
      <c r="G26" s="453"/>
    </row>
    <row r="27" spans="1:7">
      <c r="A27" s="458"/>
      <c r="B27" s="459" t="s">
        <v>295</v>
      </c>
      <c r="C27" s="459"/>
      <c r="D27" s="452">
        <v>0</v>
      </c>
      <c r="E27" s="452">
        <v>7440578928.3999996</v>
      </c>
      <c r="F27" s="452">
        <v>0</v>
      </c>
      <c r="G27" s="453">
        <v>7440578928.3999996</v>
      </c>
    </row>
    <row r="28" spans="1:7">
      <c r="A28" s="458"/>
      <c r="B28" s="461"/>
      <c r="C28" s="459" t="s">
        <v>288</v>
      </c>
      <c r="D28" s="452">
        <v>0</v>
      </c>
      <c r="E28" s="452">
        <v>7440578928.3999996</v>
      </c>
      <c r="F28" s="452">
        <v>0</v>
      </c>
      <c r="G28" s="453">
        <v>7440578928.3999996</v>
      </c>
    </row>
    <row r="29" spans="1:7">
      <c r="A29" s="458"/>
      <c r="B29" s="461"/>
      <c r="C29" s="461"/>
      <c r="D29" s="461"/>
      <c r="E29" s="461"/>
      <c r="F29" s="461"/>
      <c r="G29" s="462"/>
    </row>
    <row r="30" spans="1:7">
      <c r="A30" s="454" t="s">
        <v>296</v>
      </c>
      <c r="B30" s="455"/>
      <c r="C30" s="455"/>
      <c r="D30" s="456">
        <v>464488744.20999998</v>
      </c>
      <c r="E30" s="456">
        <v>1664155655.28</v>
      </c>
      <c r="F30" s="456">
        <v>0</v>
      </c>
      <c r="G30" s="457">
        <v>2128644399.49</v>
      </c>
    </row>
    <row r="31" spans="1:7">
      <c r="A31" s="458"/>
      <c r="B31" s="459" t="s">
        <v>297</v>
      </c>
      <c r="C31" s="459"/>
      <c r="D31" s="452">
        <v>464488744.20999998</v>
      </c>
      <c r="E31" s="452">
        <v>1664155655.28</v>
      </c>
      <c r="F31" s="452">
        <v>0</v>
      </c>
      <c r="G31" s="453">
        <v>2128644399.49</v>
      </c>
    </row>
    <row r="32" spans="1:7">
      <c r="A32" s="458"/>
      <c r="B32" s="461"/>
      <c r="C32" s="461"/>
      <c r="D32" s="461"/>
      <c r="E32" s="461"/>
      <c r="F32" s="461"/>
      <c r="G32" s="462"/>
    </row>
    <row r="33" spans="1:7">
      <c r="A33" s="454" t="s">
        <v>299</v>
      </c>
      <c r="B33" s="455"/>
      <c r="C33" s="455"/>
      <c r="D33" s="456">
        <v>921859206.23000002</v>
      </c>
      <c r="E33" s="456">
        <v>0</v>
      </c>
      <c r="F33" s="456">
        <v>57810.25</v>
      </c>
      <c r="G33" s="457">
        <v>921917016.48000002</v>
      </c>
    </row>
    <row r="34" spans="1:7">
      <c r="A34" s="458"/>
      <c r="B34" s="459" t="s">
        <v>282</v>
      </c>
      <c r="C34" s="459"/>
      <c r="D34" s="452">
        <v>921859206.23000002</v>
      </c>
      <c r="E34" s="452">
        <v>0</v>
      </c>
      <c r="F34" s="452">
        <v>57810.25</v>
      </c>
      <c r="G34" s="453">
        <v>921917016.48000002</v>
      </c>
    </row>
    <row r="35" spans="1:7">
      <c r="A35" s="458"/>
      <c r="B35" s="461"/>
      <c r="C35" s="461"/>
      <c r="D35" s="461"/>
      <c r="E35" s="461"/>
      <c r="F35" s="461"/>
      <c r="G35" s="462"/>
    </row>
    <row r="36" spans="1:7">
      <c r="A36" s="454" t="s">
        <v>190</v>
      </c>
      <c r="B36" s="455"/>
      <c r="C36" s="455"/>
      <c r="D36" s="456">
        <v>0</v>
      </c>
      <c r="E36" s="456">
        <v>0</v>
      </c>
      <c r="F36" s="456">
        <v>7076573375</v>
      </c>
      <c r="G36" s="457">
        <v>7076573375</v>
      </c>
    </row>
    <row r="37" spans="1:7">
      <c r="A37" s="458"/>
      <c r="B37" s="459" t="s">
        <v>288</v>
      </c>
      <c r="C37" s="459"/>
      <c r="D37" s="452">
        <v>0</v>
      </c>
      <c r="E37" s="452">
        <v>0</v>
      </c>
      <c r="F37" s="452">
        <v>7076573375</v>
      </c>
      <c r="G37" s="453">
        <v>7076573375</v>
      </c>
    </row>
    <row r="38" spans="1:7">
      <c r="A38" s="464"/>
      <c r="B38" s="465"/>
      <c r="C38" s="465"/>
      <c r="D38" s="465"/>
      <c r="E38" s="465"/>
      <c r="F38" s="465"/>
      <c r="G38" s="466"/>
    </row>
    <row r="42" spans="1:7">
      <c r="G42" s="460"/>
    </row>
  </sheetData>
  <mergeCells count="5">
    <mergeCell ref="A3:G3"/>
    <mergeCell ref="A4:G4"/>
    <mergeCell ref="A6:C7"/>
    <mergeCell ref="D6:G6"/>
    <mergeCell ref="A9:C9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"/>
  <sheetViews>
    <sheetView showGridLines="0" zoomScale="120" zoomScaleNormal="120" workbookViewId="0">
      <selection activeCell="G81" sqref="G81"/>
    </sheetView>
  </sheetViews>
  <sheetFormatPr baseColWidth="10" defaultRowHeight="11.25"/>
  <cols>
    <col min="1" max="1" width="37.140625" style="469" customWidth="1"/>
    <col min="2" max="2" width="17.140625" style="469" customWidth="1"/>
    <col min="3" max="4" width="14.28515625" style="469" bestFit="1" customWidth="1"/>
    <col min="5" max="5" width="4.85546875" style="469" customWidth="1"/>
    <col min="6" max="16384" width="11.42578125" style="469"/>
  </cols>
  <sheetData>
    <row r="1" spans="1:7">
      <c r="A1" s="467"/>
      <c r="B1" s="467"/>
      <c r="C1" s="467"/>
      <c r="D1" s="467"/>
    </row>
    <row r="2" spans="1:7">
      <c r="A2" s="467"/>
      <c r="B2" s="467"/>
      <c r="C2" s="467"/>
      <c r="D2" s="467"/>
    </row>
    <row r="3" spans="1:7">
      <c r="A3" s="1658" t="s">
        <v>305</v>
      </c>
      <c r="B3" s="1658"/>
      <c r="C3" s="1658"/>
      <c r="D3" s="1658"/>
    </row>
    <row r="4" spans="1:7" ht="11.25" customHeight="1">
      <c r="A4" s="1568" t="s">
        <v>273</v>
      </c>
      <c r="B4" s="1568"/>
      <c r="C4" s="1568"/>
      <c r="D4" s="1568"/>
      <c r="E4" s="470"/>
      <c r="F4" s="470"/>
      <c r="G4" s="470"/>
    </row>
    <row r="6" spans="1:7">
      <c r="A6" s="1569" t="s">
        <v>3</v>
      </c>
      <c r="B6" s="471">
        <v>2021</v>
      </c>
      <c r="C6" s="1569">
        <v>2022</v>
      </c>
      <c r="D6" s="1569"/>
    </row>
    <row r="7" spans="1:7">
      <c r="A7" s="1569"/>
      <c r="B7" s="472" t="s">
        <v>274</v>
      </c>
      <c r="C7" s="471" t="s">
        <v>275</v>
      </c>
      <c r="D7" s="471" t="s">
        <v>274</v>
      </c>
    </row>
    <row r="8" spans="1:7">
      <c r="A8" s="445"/>
      <c r="B8" s="473"/>
      <c r="C8" s="446"/>
      <c r="D8" s="474"/>
    </row>
    <row r="9" spans="1:7">
      <c r="A9" s="475" t="s">
        <v>276</v>
      </c>
      <c r="B9" s="476">
        <v>81300147178.279999</v>
      </c>
      <c r="C9" s="476">
        <v>82808199057</v>
      </c>
      <c r="D9" s="476">
        <v>91851728686.699997</v>
      </c>
    </row>
    <row r="10" spans="1:7">
      <c r="A10" s="450"/>
      <c r="B10" s="477"/>
      <c r="C10" s="477"/>
      <c r="D10" s="478"/>
    </row>
    <row r="11" spans="1:7">
      <c r="A11" s="479" t="s">
        <v>306</v>
      </c>
      <c r="B11" s="477">
        <v>10965436751.860001</v>
      </c>
      <c r="C11" s="477">
        <v>9440225391.0300007</v>
      </c>
      <c r="D11" s="478">
        <v>11803410315.83</v>
      </c>
    </row>
    <row r="12" spans="1:7">
      <c r="A12" s="479" t="s">
        <v>307</v>
      </c>
      <c r="B12" s="477">
        <v>49960171511.459999</v>
      </c>
      <c r="C12" s="477">
        <v>52444728107.760002</v>
      </c>
      <c r="D12" s="478">
        <v>57775049627.660004</v>
      </c>
    </row>
    <row r="13" spans="1:7">
      <c r="A13" s="479" t="s">
        <v>308</v>
      </c>
      <c r="B13" s="477">
        <v>2221961714.77</v>
      </c>
      <c r="C13" s="477">
        <v>2155178290.9099998</v>
      </c>
      <c r="D13" s="478">
        <v>2503951566.6700001</v>
      </c>
    </row>
    <row r="14" spans="1:7">
      <c r="A14" s="479" t="s">
        <v>309</v>
      </c>
      <c r="B14" s="477">
        <v>18152577200.189999</v>
      </c>
      <c r="C14" s="477">
        <v>18768067267.299999</v>
      </c>
      <c r="D14" s="478">
        <v>19769317176.540001</v>
      </c>
    </row>
    <row r="15" spans="1:7">
      <c r="A15" s="480"/>
      <c r="B15" s="481"/>
      <c r="C15" s="481"/>
      <c r="D15" s="482"/>
    </row>
    <row r="16" spans="1:7">
      <c r="A16" s="467"/>
      <c r="B16" s="467"/>
      <c r="C16" s="467"/>
      <c r="D16" s="467"/>
    </row>
    <row r="17" spans="1:4">
      <c r="A17" s="467"/>
      <c r="B17" s="467"/>
      <c r="C17" s="467"/>
      <c r="D17" s="467"/>
    </row>
    <row r="18" spans="1:4">
      <c r="A18" s="1658" t="s">
        <v>305</v>
      </c>
      <c r="B18" s="1658"/>
      <c r="C18" s="1658"/>
      <c r="D18" s="1658"/>
    </row>
    <row r="19" spans="1:4" ht="11.25" customHeight="1">
      <c r="A19" s="1568" t="s">
        <v>273</v>
      </c>
      <c r="B19" s="1568"/>
      <c r="C19" s="1568"/>
      <c r="D19" s="1568"/>
    </row>
    <row r="21" spans="1:4">
      <c r="A21" s="1569" t="s">
        <v>306</v>
      </c>
      <c r="B21" s="471">
        <v>2021</v>
      </c>
      <c r="C21" s="1569">
        <v>2022</v>
      </c>
      <c r="D21" s="1569"/>
    </row>
    <row r="22" spans="1:4">
      <c r="A22" s="1569"/>
      <c r="B22" s="472" t="s">
        <v>274</v>
      </c>
      <c r="C22" s="471" t="s">
        <v>275</v>
      </c>
      <c r="D22" s="471" t="s">
        <v>274</v>
      </c>
    </row>
    <row r="23" spans="1:4">
      <c r="A23" s="445"/>
      <c r="B23" s="473"/>
      <c r="C23" s="446"/>
      <c r="D23" s="474"/>
    </row>
    <row r="24" spans="1:4">
      <c r="A24" s="475" t="s">
        <v>14</v>
      </c>
      <c r="B24" s="476">
        <v>10965436751.860001</v>
      </c>
      <c r="C24" s="476">
        <v>9440225391.0300007</v>
      </c>
      <c r="D24" s="476">
        <v>11803410315.83</v>
      </c>
    </row>
    <row r="25" spans="1:4">
      <c r="A25" s="450"/>
      <c r="B25" s="477"/>
      <c r="C25" s="477"/>
      <c r="D25" s="478"/>
    </row>
    <row r="26" spans="1:4">
      <c r="A26" s="479" t="s">
        <v>310</v>
      </c>
      <c r="B26" s="477">
        <v>997054336.82000005</v>
      </c>
      <c r="C26" s="477">
        <v>632742186.46000004</v>
      </c>
      <c r="D26" s="478">
        <v>899696453.98000002</v>
      </c>
    </row>
    <row r="27" spans="1:4">
      <c r="A27" s="479" t="s">
        <v>311</v>
      </c>
      <c r="B27" s="477">
        <v>2515668715.23</v>
      </c>
      <c r="C27" s="477">
        <v>2592889789.3899999</v>
      </c>
      <c r="D27" s="478">
        <v>2662023268.8600001</v>
      </c>
    </row>
    <row r="28" spans="1:4">
      <c r="A28" s="479" t="s">
        <v>312</v>
      </c>
      <c r="B28" s="477">
        <v>1562068406.3099999</v>
      </c>
      <c r="C28" s="477">
        <v>1404237672.77</v>
      </c>
      <c r="D28" s="478">
        <v>1657591965.8499999</v>
      </c>
    </row>
    <row r="29" spans="1:4">
      <c r="A29" s="479" t="s">
        <v>313</v>
      </c>
      <c r="B29" s="477">
        <v>974803949.47000003</v>
      </c>
      <c r="C29" s="477">
        <v>604535449.38</v>
      </c>
      <c r="D29" s="478">
        <v>1034333049.0700001</v>
      </c>
    </row>
    <row r="30" spans="1:4" ht="22.5">
      <c r="A30" s="479" t="s">
        <v>314</v>
      </c>
      <c r="B30" s="477">
        <v>1994120498.0799999</v>
      </c>
      <c r="C30" s="477">
        <v>1679617461.5699999</v>
      </c>
      <c r="D30" s="478">
        <v>2003918209.3800001</v>
      </c>
    </row>
    <row r="31" spans="1:4">
      <c r="A31" s="479" t="s">
        <v>315</v>
      </c>
      <c r="B31" s="477">
        <v>2921720845.9499998</v>
      </c>
      <c r="C31" s="477">
        <v>2526202831.46</v>
      </c>
      <c r="D31" s="478">
        <v>3545847368.6900001</v>
      </c>
    </row>
    <row r="32" spans="1:4">
      <c r="A32" s="483"/>
      <c r="B32" s="481"/>
      <c r="C32" s="481"/>
      <c r="D32" s="482"/>
    </row>
    <row r="33" spans="1:4">
      <c r="A33" s="467"/>
      <c r="B33" s="467"/>
      <c r="C33" s="467"/>
      <c r="D33" s="467"/>
    </row>
    <row r="34" spans="1:4">
      <c r="A34" s="467"/>
      <c r="B34" s="467"/>
      <c r="C34" s="467"/>
      <c r="D34" s="467"/>
    </row>
    <row r="35" spans="1:4">
      <c r="A35" s="1658" t="s">
        <v>305</v>
      </c>
      <c r="B35" s="1658"/>
      <c r="C35" s="1658"/>
      <c r="D35" s="1658"/>
    </row>
    <row r="36" spans="1:4" ht="11.25" customHeight="1">
      <c r="A36" s="1568" t="s">
        <v>273</v>
      </c>
      <c r="B36" s="1568"/>
      <c r="C36" s="1568"/>
      <c r="D36" s="1568"/>
    </row>
    <row r="38" spans="1:4">
      <c r="A38" s="1569" t="s">
        <v>307</v>
      </c>
      <c r="B38" s="471">
        <v>2021</v>
      </c>
      <c r="C38" s="1569">
        <v>2022</v>
      </c>
      <c r="D38" s="1569"/>
    </row>
    <row r="39" spans="1:4">
      <c r="A39" s="1569"/>
      <c r="B39" s="472" t="s">
        <v>274</v>
      </c>
      <c r="C39" s="471" t="s">
        <v>275</v>
      </c>
      <c r="D39" s="471" t="s">
        <v>274</v>
      </c>
    </row>
    <row r="40" spans="1:4">
      <c r="A40" s="445"/>
      <c r="B40" s="473"/>
      <c r="C40" s="446"/>
      <c r="D40" s="474"/>
    </row>
    <row r="41" spans="1:4">
      <c r="A41" s="475" t="s">
        <v>14</v>
      </c>
      <c r="B41" s="476">
        <v>49960171511.459999</v>
      </c>
      <c r="C41" s="476">
        <v>52444728107.760002</v>
      </c>
      <c r="D41" s="476">
        <v>57775049627.660004</v>
      </c>
    </row>
    <row r="42" spans="1:4">
      <c r="A42" s="450"/>
      <c r="B42" s="477"/>
      <c r="C42" s="477"/>
      <c r="D42" s="478"/>
    </row>
    <row r="43" spans="1:4">
      <c r="A43" s="479" t="s">
        <v>316</v>
      </c>
      <c r="B43" s="477">
        <v>107620868.72</v>
      </c>
      <c r="C43" s="477">
        <v>177539627.74000001</v>
      </c>
      <c r="D43" s="478">
        <v>106794983.91</v>
      </c>
    </row>
    <row r="44" spans="1:4">
      <c r="A44" s="479" t="s">
        <v>317</v>
      </c>
      <c r="B44" s="477">
        <v>3309397609.3600001</v>
      </c>
      <c r="C44" s="477">
        <v>2400038892.02</v>
      </c>
      <c r="D44" s="478">
        <v>3916717137.3200002</v>
      </c>
    </row>
    <row r="45" spans="1:4">
      <c r="A45" s="479" t="s">
        <v>318</v>
      </c>
      <c r="B45" s="477">
        <v>10266072373.690001</v>
      </c>
      <c r="C45" s="477">
        <v>13104258525.59</v>
      </c>
      <c r="D45" s="478">
        <v>14219815061.200001</v>
      </c>
    </row>
    <row r="46" spans="1:4" ht="22.5">
      <c r="A46" s="479" t="s">
        <v>319</v>
      </c>
      <c r="B46" s="477">
        <v>742140946.85000002</v>
      </c>
      <c r="C46" s="477">
        <v>413165486.94</v>
      </c>
      <c r="D46" s="478">
        <v>1407625418.29</v>
      </c>
    </row>
    <row r="47" spans="1:4">
      <c r="A47" s="479" t="s">
        <v>320</v>
      </c>
      <c r="B47" s="477">
        <v>33479477468.84</v>
      </c>
      <c r="C47" s="477">
        <v>33829998186.900002</v>
      </c>
      <c r="D47" s="478">
        <v>35835633049.550003</v>
      </c>
    </row>
    <row r="48" spans="1:4">
      <c r="A48" s="479" t="s">
        <v>321</v>
      </c>
      <c r="B48" s="477">
        <v>1974579445.74</v>
      </c>
      <c r="C48" s="477">
        <v>2117298718.8299999</v>
      </c>
      <c r="D48" s="478">
        <v>2178883925.8899999</v>
      </c>
    </row>
    <row r="49" spans="1:4">
      <c r="A49" s="479" t="s">
        <v>322</v>
      </c>
      <c r="B49" s="477">
        <v>80882798.260000005</v>
      </c>
      <c r="C49" s="477">
        <v>402428669.74000001</v>
      </c>
      <c r="D49" s="478">
        <v>109580051.5</v>
      </c>
    </row>
    <row r="50" spans="1:4">
      <c r="A50" s="483"/>
      <c r="B50" s="481"/>
      <c r="C50" s="481"/>
      <c r="D50" s="482"/>
    </row>
    <row r="51" spans="1:4">
      <c r="A51" s="467"/>
      <c r="B51" s="467"/>
      <c r="C51" s="467"/>
      <c r="D51" s="467"/>
    </row>
    <row r="52" spans="1:4">
      <c r="A52" s="467"/>
      <c r="B52" s="467"/>
      <c r="C52" s="467"/>
      <c r="D52" s="467"/>
    </row>
    <row r="53" spans="1:4">
      <c r="A53" s="1658" t="s">
        <v>305</v>
      </c>
      <c r="B53" s="1658"/>
      <c r="C53" s="1658"/>
      <c r="D53" s="1658"/>
    </row>
    <row r="54" spans="1:4" ht="11.25" customHeight="1">
      <c r="A54" s="1568" t="s">
        <v>273</v>
      </c>
      <c r="B54" s="1568"/>
      <c r="C54" s="1568"/>
      <c r="D54" s="1568"/>
    </row>
    <row r="56" spans="1:4">
      <c r="A56" s="1569" t="s">
        <v>308</v>
      </c>
      <c r="B56" s="471">
        <v>2021</v>
      </c>
      <c r="C56" s="1569">
        <v>2022</v>
      </c>
      <c r="D56" s="1569"/>
    </row>
    <row r="57" spans="1:4">
      <c r="A57" s="1569"/>
      <c r="B57" s="472" t="s">
        <v>274</v>
      </c>
      <c r="C57" s="471" t="s">
        <v>275</v>
      </c>
      <c r="D57" s="471" t="s">
        <v>274</v>
      </c>
    </row>
    <row r="58" spans="1:4">
      <c r="A58" s="445"/>
      <c r="B58" s="473"/>
      <c r="C58" s="446"/>
      <c r="D58" s="474"/>
    </row>
    <row r="59" spans="1:4">
      <c r="A59" s="475" t="s">
        <v>14</v>
      </c>
      <c r="B59" s="476">
        <v>2221961714.77</v>
      </c>
      <c r="C59" s="476">
        <v>2155178290.9099998</v>
      </c>
      <c r="D59" s="476">
        <v>2503951566.6700001</v>
      </c>
    </row>
    <row r="60" spans="1:4">
      <c r="A60" s="450"/>
      <c r="B60" s="477"/>
      <c r="C60" s="477"/>
      <c r="D60" s="478"/>
    </row>
    <row r="61" spans="1:4" ht="22.5">
      <c r="A61" s="479" t="s">
        <v>323</v>
      </c>
      <c r="B61" s="477">
        <v>455412655.07999998</v>
      </c>
      <c r="C61" s="477">
        <v>1030593463.13</v>
      </c>
      <c r="D61" s="478">
        <v>415429307.02999997</v>
      </c>
    </row>
    <row r="62" spans="1:4">
      <c r="A62" s="479" t="s">
        <v>324</v>
      </c>
      <c r="B62" s="477">
        <v>506390913.81</v>
      </c>
      <c r="C62" s="477">
        <v>327913554.27999997</v>
      </c>
      <c r="D62" s="478">
        <v>617806437.38999999</v>
      </c>
    </row>
    <row r="63" spans="1:4">
      <c r="A63" s="479" t="s">
        <v>325</v>
      </c>
      <c r="B63" s="477">
        <v>0</v>
      </c>
      <c r="C63" s="477">
        <v>5521302</v>
      </c>
      <c r="D63" s="478">
        <v>0</v>
      </c>
    </row>
    <row r="64" spans="1:4">
      <c r="A64" s="479" t="s">
        <v>326</v>
      </c>
      <c r="B64" s="477">
        <v>1109645938.1800001</v>
      </c>
      <c r="C64" s="477">
        <v>522969651.86000001</v>
      </c>
      <c r="D64" s="478">
        <v>1245050991.03</v>
      </c>
    </row>
    <row r="65" spans="1:4">
      <c r="A65" s="479" t="s">
        <v>327</v>
      </c>
      <c r="B65" s="477">
        <v>0</v>
      </c>
      <c r="C65" s="477">
        <v>4104702.74</v>
      </c>
      <c r="D65" s="478">
        <v>0</v>
      </c>
    </row>
    <row r="66" spans="1:4">
      <c r="A66" s="479" t="s">
        <v>328</v>
      </c>
      <c r="B66" s="477">
        <v>150512207.69999999</v>
      </c>
      <c r="C66" s="477">
        <v>259275616.90000001</v>
      </c>
      <c r="D66" s="478">
        <v>225664831.22</v>
      </c>
    </row>
    <row r="67" spans="1:4">
      <c r="A67" s="479" t="s">
        <v>329</v>
      </c>
      <c r="B67" s="477">
        <v>0</v>
      </c>
      <c r="C67" s="477">
        <v>4800000</v>
      </c>
      <c r="D67" s="478">
        <v>0</v>
      </c>
    </row>
    <row r="68" spans="1:4">
      <c r="A68" s="483"/>
      <c r="B68" s="481"/>
      <c r="C68" s="481"/>
      <c r="D68" s="482"/>
    </row>
    <row r="69" spans="1:4">
      <c r="A69" s="467"/>
      <c r="B69" s="467"/>
      <c r="C69" s="467"/>
      <c r="D69" s="467"/>
    </row>
    <row r="70" spans="1:4">
      <c r="A70" s="467"/>
      <c r="B70" s="467"/>
      <c r="C70" s="467"/>
      <c r="D70" s="467"/>
    </row>
    <row r="71" spans="1:4">
      <c r="A71" s="1658" t="s">
        <v>305</v>
      </c>
      <c r="B71" s="1658"/>
      <c r="C71" s="1658"/>
      <c r="D71" s="1658"/>
    </row>
    <row r="72" spans="1:4" ht="11.25" customHeight="1">
      <c r="A72" s="1568" t="s">
        <v>273</v>
      </c>
      <c r="B72" s="1568"/>
      <c r="C72" s="1568"/>
      <c r="D72" s="1568"/>
    </row>
    <row r="74" spans="1:4">
      <c r="A74" s="1569" t="s">
        <v>309</v>
      </c>
      <c r="B74" s="471">
        <v>2021</v>
      </c>
      <c r="C74" s="1569">
        <v>2022</v>
      </c>
      <c r="D74" s="1569"/>
    </row>
    <row r="75" spans="1:4">
      <c r="A75" s="1569"/>
      <c r="B75" s="472" t="s">
        <v>274</v>
      </c>
      <c r="C75" s="471" t="s">
        <v>275</v>
      </c>
      <c r="D75" s="471" t="s">
        <v>274</v>
      </c>
    </row>
    <row r="76" spans="1:4">
      <c r="A76" s="445"/>
      <c r="B76" s="473"/>
      <c r="C76" s="446"/>
      <c r="D76" s="474"/>
    </row>
    <row r="77" spans="1:4">
      <c r="A77" s="475" t="s">
        <v>14</v>
      </c>
      <c r="B77" s="476">
        <v>18152577200.189999</v>
      </c>
      <c r="C77" s="476">
        <v>18768067267.299999</v>
      </c>
      <c r="D77" s="476">
        <v>19769317176.540001</v>
      </c>
    </row>
    <row r="78" spans="1:4">
      <c r="A78" s="450"/>
      <c r="B78" s="477"/>
      <c r="C78" s="477"/>
      <c r="D78" s="478"/>
    </row>
    <row r="79" spans="1:4" ht="22.5">
      <c r="A79" s="479" t="s">
        <v>330</v>
      </c>
      <c r="B79" s="477">
        <v>2446029622.3400002</v>
      </c>
      <c r="C79" s="477">
        <v>1726372041.05</v>
      </c>
      <c r="D79" s="478">
        <v>2121200687.28</v>
      </c>
    </row>
    <row r="80" spans="1:4" ht="22.5">
      <c r="A80" s="479" t="s">
        <v>331</v>
      </c>
      <c r="B80" s="477">
        <v>15705320329.83</v>
      </c>
      <c r="C80" s="477">
        <v>17041695226.25</v>
      </c>
      <c r="D80" s="478">
        <v>17640672777.049999</v>
      </c>
    </row>
    <row r="81" spans="1:4">
      <c r="A81" s="479" t="s">
        <v>332</v>
      </c>
      <c r="B81" s="477">
        <v>1227248.02</v>
      </c>
      <c r="C81" s="477">
        <v>0</v>
      </c>
      <c r="D81" s="478">
        <v>7443712.21</v>
      </c>
    </row>
    <row r="82" spans="1:4">
      <c r="A82" s="483"/>
      <c r="B82" s="481"/>
      <c r="C82" s="481"/>
      <c r="D82" s="482"/>
    </row>
    <row r="84" spans="1:4">
      <c r="B84" s="484"/>
      <c r="C84" s="484"/>
      <c r="D84" s="484"/>
    </row>
  </sheetData>
  <mergeCells count="20">
    <mergeCell ref="A74:A75"/>
    <mergeCell ref="C74:D74"/>
    <mergeCell ref="A53:D53"/>
    <mergeCell ref="A54:D54"/>
    <mergeCell ref="A56:A57"/>
    <mergeCell ref="C56:D56"/>
    <mergeCell ref="A71:D71"/>
    <mergeCell ref="A72:D72"/>
    <mergeCell ref="A21:A22"/>
    <mergeCell ref="C21:D21"/>
    <mergeCell ref="A35:D35"/>
    <mergeCell ref="A36:D36"/>
    <mergeCell ref="A38:A39"/>
    <mergeCell ref="C38:D38"/>
    <mergeCell ref="A19:D19"/>
    <mergeCell ref="A3:D3"/>
    <mergeCell ref="A4:D4"/>
    <mergeCell ref="A6:A7"/>
    <mergeCell ref="C6:D6"/>
    <mergeCell ref="A18:D18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85"/>
  <sheetViews>
    <sheetView showGridLines="0" zoomScale="120" zoomScaleNormal="120" workbookViewId="0">
      <selection activeCell="D85" sqref="D85"/>
    </sheetView>
  </sheetViews>
  <sheetFormatPr baseColWidth="10" defaultRowHeight="11.25"/>
  <cols>
    <col min="1" max="1" width="29.5703125" style="440" customWidth="1"/>
    <col min="2" max="5" width="14.28515625" style="440" bestFit="1" customWidth="1"/>
    <col min="6" max="16384" width="11.42578125" style="440"/>
  </cols>
  <sheetData>
    <row r="2" spans="1:5">
      <c r="A2" s="467"/>
      <c r="B2" s="439"/>
      <c r="C2" s="439"/>
      <c r="D2" s="439"/>
      <c r="E2" s="439"/>
    </row>
    <row r="3" spans="1:5">
      <c r="A3" s="467"/>
      <c r="B3" s="439"/>
      <c r="C3" s="439"/>
      <c r="D3" s="439"/>
      <c r="E3" s="439"/>
    </row>
    <row r="4" spans="1:5">
      <c r="A4" s="1658" t="s">
        <v>333</v>
      </c>
      <c r="B4" s="1658"/>
      <c r="C4" s="1658"/>
      <c r="D4" s="1658"/>
      <c r="E4" s="1658"/>
    </row>
    <row r="5" spans="1:5">
      <c r="A5" s="1568" t="s">
        <v>273</v>
      </c>
      <c r="B5" s="1568"/>
      <c r="C5" s="1568"/>
      <c r="D5" s="1568"/>
      <c r="E5" s="1568"/>
    </row>
    <row r="6" spans="1:5">
      <c r="A6" s="439"/>
    </row>
    <row r="7" spans="1:5">
      <c r="A7" s="1569" t="s">
        <v>3</v>
      </c>
      <c r="B7" s="1570">
        <v>2022</v>
      </c>
      <c r="C7" s="1570"/>
      <c r="D7" s="1570"/>
      <c r="E7" s="1570"/>
    </row>
    <row r="8" spans="1:5">
      <c r="A8" s="1569"/>
      <c r="B8" s="444" t="s">
        <v>301</v>
      </c>
      <c r="C8" s="444" t="s">
        <v>302</v>
      </c>
      <c r="D8" s="444" t="s">
        <v>303</v>
      </c>
      <c r="E8" s="444" t="s">
        <v>304</v>
      </c>
    </row>
    <row r="9" spans="1:5">
      <c r="A9" s="485"/>
      <c r="B9" s="486"/>
      <c r="C9" s="486"/>
      <c r="D9" s="486"/>
      <c r="E9" s="487"/>
    </row>
    <row r="10" spans="1:5" ht="18.75" customHeight="1">
      <c r="A10" s="488" t="s">
        <v>276</v>
      </c>
      <c r="B10" s="489">
        <v>28993500730.689999</v>
      </c>
      <c r="C10" s="489">
        <v>48820881042.330002</v>
      </c>
      <c r="D10" s="489">
        <v>14037346913.68</v>
      </c>
      <c r="E10" s="490">
        <v>91851728686.699997</v>
      </c>
    </row>
    <row r="11" spans="1:5">
      <c r="A11" s="450"/>
      <c r="B11" s="452"/>
      <c r="C11" s="452"/>
      <c r="D11" s="452"/>
      <c r="E11" s="453"/>
    </row>
    <row r="12" spans="1:5" ht="17.25" customHeight="1">
      <c r="A12" s="468" t="s">
        <v>306</v>
      </c>
      <c r="B12" s="452">
        <v>11513356067.870001</v>
      </c>
      <c r="C12" s="452">
        <v>260225223.56999999</v>
      </c>
      <c r="D12" s="452">
        <v>29829024.390000001</v>
      </c>
      <c r="E12" s="453">
        <v>11803410315.83</v>
      </c>
    </row>
    <row r="13" spans="1:5">
      <c r="A13" s="468" t="s">
        <v>307</v>
      </c>
      <c r="B13" s="452">
        <v>14971579260.07</v>
      </c>
      <c r="C13" s="452">
        <v>35981426756.730003</v>
      </c>
      <c r="D13" s="452">
        <v>6822043610.8599997</v>
      </c>
      <c r="E13" s="453">
        <v>57775049627.660004</v>
      </c>
    </row>
    <row r="14" spans="1:5">
      <c r="A14" s="468" t="s">
        <v>308</v>
      </c>
      <c r="B14" s="452">
        <v>2042076658.54</v>
      </c>
      <c r="C14" s="452">
        <v>367059232.69999999</v>
      </c>
      <c r="D14" s="452">
        <v>94815675.430000007</v>
      </c>
      <c r="E14" s="453">
        <v>2503951566.6700001</v>
      </c>
    </row>
    <row r="15" spans="1:5">
      <c r="A15" s="468" t="s">
        <v>309</v>
      </c>
      <c r="B15" s="452">
        <v>466488744.20999998</v>
      </c>
      <c r="C15" s="452">
        <v>12212169829.33</v>
      </c>
      <c r="D15" s="452">
        <v>7090658603</v>
      </c>
      <c r="E15" s="453">
        <v>19769317176.540001</v>
      </c>
    </row>
    <row r="16" spans="1:5">
      <c r="A16" s="491"/>
      <c r="B16" s="465"/>
      <c r="C16" s="465"/>
      <c r="D16" s="465"/>
      <c r="E16" s="466"/>
    </row>
    <row r="17" spans="1:5">
      <c r="A17" s="467"/>
      <c r="B17" s="439"/>
      <c r="C17" s="439"/>
      <c r="D17" s="439"/>
      <c r="E17" s="439"/>
    </row>
    <row r="18" spans="1:5">
      <c r="A18" s="467"/>
      <c r="B18" s="439"/>
      <c r="C18" s="439"/>
      <c r="D18" s="439"/>
      <c r="E18" s="439"/>
    </row>
    <row r="19" spans="1:5">
      <c r="A19" s="1658" t="s">
        <v>333</v>
      </c>
      <c r="B19" s="1658"/>
      <c r="C19" s="1658"/>
      <c r="D19" s="1658"/>
      <c r="E19" s="1658"/>
    </row>
    <row r="20" spans="1:5">
      <c r="A20" s="1568" t="s">
        <v>273</v>
      </c>
      <c r="B20" s="1568"/>
      <c r="C20" s="1568"/>
      <c r="D20" s="1568"/>
      <c r="E20" s="1568"/>
    </row>
    <row r="21" spans="1:5">
      <c r="A21" s="439"/>
    </row>
    <row r="22" spans="1:5">
      <c r="A22" s="1569" t="s">
        <v>306</v>
      </c>
      <c r="B22" s="1570">
        <v>2022</v>
      </c>
      <c r="C22" s="1570"/>
      <c r="D22" s="1570"/>
      <c r="E22" s="1570"/>
    </row>
    <row r="23" spans="1:5">
      <c r="A23" s="1569"/>
      <c r="B23" s="444" t="s">
        <v>301</v>
      </c>
      <c r="C23" s="444" t="s">
        <v>302</v>
      </c>
      <c r="D23" s="444" t="s">
        <v>303</v>
      </c>
      <c r="E23" s="444" t="s">
        <v>304</v>
      </c>
    </row>
    <row r="24" spans="1:5">
      <c r="A24" s="485"/>
      <c r="B24" s="486"/>
      <c r="C24" s="486"/>
      <c r="D24" s="486"/>
      <c r="E24" s="487"/>
    </row>
    <row r="25" spans="1:5">
      <c r="A25" s="488" t="s">
        <v>14</v>
      </c>
      <c r="B25" s="489">
        <v>11513356067.870001</v>
      </c>
      <c r="C25" s="489">
        <v>260225223.56999999</v>
      </c>
      <c r="D25" s="489">
        <v>29829024.390000001</v>
      </c>
      <c r="E25" s="490">
        <v>11803410315.83</v>
      </c>
    </row>
    <row r="26" spans="1:5">
      <c r="A26" s="450"/>
      <c r="B26" s="452"/>
      <c r="C26" s="452"/>
      <c r="D26" s="452"/>
      <c r="E26" s="453"/>
    </row>
    <row r="27" spans="1:5">
      <c r="A27" s="468" t="s">
        <v>310</v>
      </c>
      <c r="B27" s="452">
        <v>898085046.66999996</v>
      </c>
      <c r="C27" s="452">
        <v>0</v>
      </c>
      <c r="D27" s="452">
        <v>1611407.31</v>
      </c>
      <c r="E27" s="453">
        <v>899696453.98000002</v>
      </c>
    </row>
    <row r="28" spans="1:5">
      <c r="A28" s="468" t="s">
        <v>311</v>
      </c>
      <c r="B28" s="452">
        <v>2643178903.6599998</v>
      </c>
      <c r="C28" s="452">
        <v>0</v>
      </c>
      <c r="D28" s="452">
        <v>18844365.199999999</v>
      </c>
      <c r="E28" s="453">
        <v>2662023268.8600001</v>
      </c>
    </row>
    <row r="29" spans="1:5">
      <c r="A29" s="468" t="s">
        <v>312</v>
      </c>
      <c r="B29" s="452">
        <v>1649428159.77</v>
      </c>
      <c r="C29" s="452">
        <v>0</v>
      </c>
      <c r="D29" s="452">
        <v>8163806.0800000001</v>
      </c>
      <c r="E29" s="453">
        <v>1657591965.8499999</v>
      </c>
    </row>
    <row r="30" spans="1:5">
      <c r="A30" s="468" t="s">
        <v>313</v>
      </c>
      <c r="B30" s="452">
        <v>1033258777.09</v>
      </c>
      <c r="C30" s="452">
        <v>0</v>
      </c>
      <c r="D30" s="452">
        <v>1074271.98</v>
      </c>
      <c r="E30" s="453">
        <v>1034333049.0700001</v>
      </c>
    </row>
    <row r="31" spans="1:5">
      <c r="A31" s="468" t="s">
        <v>314</v>
      </c>
      <c r="B31" s="452">
        <v>1743692985.8099999</v>
      </c>
      <c r="C31" s="452">
        <v>260225223.56999999</v>
      </c>
      <c r="D31" s="452">
        <v>0</v>
      </c>
      <c r="E31" s="453">
        <v>2003918209.3800001</v>
      </c>
    </row>
    <row r="32" spans="1:5">
      <c r="A32" s="468" t="s">
        <v>315</v>
      </c>
      <c r="B32" s="452">
        <v>3545712194.8699999</v>
      </c>
      <c r="C32" s="452">
        <v>0</v>
      </c>
      <c r="D32" s="452">
        <v>135173.82</v>
      </c>
      <c r="E32" s="453">
        <v>3545847368.6900001</v>
      </c>
    </row>
    <row r="33" spans="1:5">
      <c r="A33" s="464"/>
      <c r="B33" s="465"/>
      <c r="C33" s="465"/>
      <c r="D33" s="465"/>
      <c r="E33" s="466"/>
    </row>
    <row r="34" spans="1:5">
      <c r="A34" s="467"/>
      <c r="B34" s="439"/>
      <c r="C34" s="439"/>
      <c r="D34" s="439"/>
      <c r="E34" s="439"/>
    </row>
    <row r="35" spans="1:5">
      <c r="A35" s="467"/>
      <c r="B35" s="439"/>
      <c r="C35" s="439"/>
      <c r="D35" s="439"/>
      <c r="E35" s="439"/>
    </row>
    <row r="36" spans="1:5">
      <c r="A36" s="1658" t="s">
        <v>333</v>
      </c>
      <c r="B36" s="1658"/>
      <c r="C36" s="1658"/>
      <c r="D36" s="1658"/>
      <c r="E36" s="1658"/>
    </row>
    <row r="37" spans="1:5">
      <c r="A37" s="1568" t="s">
        <v>273</v>
      </c>
      <c r="B37" s="1568"/>
      <c r="C37" s="1568"/>
      <c r="D37" s="1568"/>
      <c r="E37" s="1568"/>
    </row>
    <row r="38" spans="1:5">
      <c r="A38" s="439"/>
    </row>
    <row r="39" spans="1:5">
      <c r="A39" s="1569" t="s">
        <v>307</v>
      </c>
      <c r="B39" s="1570">
        <v>2022</v>
      </c>
      <c r="C39" s="1570"/>
      <c r="D39" s="1570"/>
      <c r="E39" s="1570"/>
    </row>
    <row r="40" spans="1:5">
      <c r="A40" s="1569"/>
      <c r="B40" s="444" t="s">
        <v>301</v>
      </c>
      <c r="C40" s="444" t="s">
        <v>302</v>
      </c>
      <c r="D40" s="444" t="s">
        <v>303</v>
      </c>
      <c r="E40" s="444" t="s">
        <v>304</v>
      </c>
    </row>
    <row r="41" spans="1:5">
      <c r="A41" s="485"/>
      <c r="B41" s="486"/>
      <c r="C41" s="486"/>
      <c r="D41" s="486"/>
      <c r="E41" s="487"/>
    </row>
    <row r="42" spans="1:5">
      <c r="A42" s="488" t="s">
        <v>14</v>
      </c>
      <c r="B42" s="489">
        <v>14971579260.07</v>
      </c>
      <c r="C42" s="489">
        <v>35981426756.730003</v>
      </c>
      <c r="D42" s="489">
        <v>6822043610.8599997</v>
      </c>
      <c r="E42" s="490">
        <v>57775049627.660004</v>
      </c>
    </row>
    <row r="43" spans="1:5">
      <c r="A43" s="450"/>
      <c r="B43" s="452"/>
      <c r="C43" s="452"/>
      <c r="D43" s="452"/>
      <c r="E43" s="453"/>
    </row>
    <row r="44" spans="1:5">
      <c r="A44" s="468" t="s">
        <v>316</v>
      </c>
      <c r="B44" s="452">
        <v>106794983.91</v>
      </c>
      <c r="C44" s="452">
        <v>0</v>
      </c>
      <c r="D44" s="452">
        <v>0</v>
      </c>
      <c r="E44" s="453">
        <v>106794983.91</v>
      </c>
    </row>
    <row r="45" spans="1:5">
      <c r="A45" s="468" t="s">
        <v>317</v>
      </c>
      <c r="B45" s="452">
        <v>2897701285.6999998</v>
      </c>
      <c r="C45" s="452">
        <v>836075549.58000004</v>
      </c>
      <c r="D45" s="452">
        <v>182940302.03999999</v>
      </c>
      <c r="E45" s="453">
        <v>3916717137.3200002</v>
      </c>
    </row>
    <row r="46" spans="1:5">
      <c r="A46" s="468" t="s">
        <v>318</v>
      </c>
      <c r="B46" s="452">
        <v>5393666389.8599997</v>
      </c>
      <c r="C46" s="452">
        <v>5488443078.2200003</v>
      </c>
      <c r="D46" s="452">
        <v>3337705593.1199999</v>
      </c>
      <c r="E46" s="453">
        <v>14219815061.200001</v>
      </c>
    </row>
    <row r="47" spans="1:5">
      <c r="A47" s="468" t="s">
        <v>319</v>
      </c>
      <c r="B47" s="452">
        <v>1233765319.9200001</v>
      </c>
      <c r="C47" s="452">
        <v>97439237.980000004</v>
      </c>
      <c r="D47" s="452">
        <v>76420860.390000001</v>
      </c>
      <c r="E47" s="453">
        <v>1407625418.29</v>
      </c>
    </row>
    <row r="48" spans="1:5">
      <c r="A48" s="468" t="s">
        <v>320</v>
      </c>
      <c r="B48" s="452">
        <v>4311771718.8900003</v>
      </c>
      <c r="C48" s="452">
        <v>28385040477.619999</v>
      </c>
      <c r="D48" s="452">
        <v>3138820853.04</v>
      </c>
      <c r="E48" s="453">
        <v>35835633049.550003</v>
      </c>
    </row>
    <row r="49" spans="1:5">
      <c r="A49" s="468" t="s">
        <v>321</v>
      </c>
      <c r="B49" s="452">
        <v>972677924.69000006</v>
      </c>
      <c r="C49" s="452">
        <v>1174428413.3299999</v>
      </c>
      <c r="D49" s="452">
        <v>31777587.870000001</v>
      </c>
      <c r="E49" s="453">
        <v>2178883925.8899999</v>
      </c>
    </row>
    <row r="50" spans="1:5">
      <c r="A50" s="468" t="s">
        <v>322</v>
      </c>
      <c r="B50" s="452">
        <v>55201637.100000001</v>
      </c>
      <c r="C50" s="452">
        <v>0</v>
      </c>
      <c r="D50" s="452">
        <v>54378414.399999999</v>
      </c>
      <c r="E50" s="453">
        <v>109580051.5</v>
      </c>
    </row>
    <row r="51" spans="1:5">
      <c r="A51" s="492"/>
      <c r="B51" s="493"/>
      <c r="C51" s="493"/>
      <c r="D51" s="493"/>
      <c r="E51" s="494"/>
    </row>
    <row r="52" spans="1:5">
      <c r="A52" s="467"/>
      <c r="B52" s="439"/>
      <c r="C52" s="439"/>
      <c r="D52" s="439"/>
      <c r="E52" s="439"/>
    </row>
    <row r="53" spans="1:5">
      <c r="A53" s="467"/>
      <c r="B53" s="439"/>
      <c r="C53" s="439"/>
      <c r="D53" s="439"/>
      <c r="E53" s="439"/>
    </row>
    <row r="54" spans="1:5">
      <c r="A54" s="1658" t="s">
        <v>333</v>
      </c>
      <c r="B54" s="1658"/>
      <c r="C54" s="1658"/>
      <c r="D54" s="1658"/>
      <c r="E54" s="1658"/>
    </row>
    <row r="55" spans="1:5">
      <c r="A55" s="1568" t="s">
        <v>273</v>
      </c>
      <c r="B55" s="1568"/>
      <c r="C55" s="1568"/>
      <c r="D55" s="1568"/>
      <c r="E55" s="1568"/>
    </row>
    <row r="56" spans="1:5">
      <c r="A56" s="439"/>
    </row>
    <row r="57" spans="1:5">
      <c r="A57" s="1569" t="s">
        <v>308</v>
      </c>
      <c r="B57" s="1570">
        <v>2022</v>
      </c>
      <c r="C57" s="1570"/>
      <c r="D57" s="1570"/>
      <c r="E57" s="1570"/>
    </row>
    <row r="58" spans="1:5">
      <c r="A58" s="1569"/>
      <c r="B58" s="444" t="s">
        <v>301</v>
      </c>
      <c r="C58" s="444" t="s">
        <v>302</v>
      </c>
      <c r="D58" s="444" t="s">
        <v>303</v>
      </c>
      <c r="E58" s="444" t="s">
        <v>304</v>
      </c>
    </row>
    <row r="59" spans="1:5">
      <c r="A59" s="485"/>
      <c r="B59" s="486"/>
      <c r="C59" s="486"/>
      <c r="D59" s="486"/>
      <c r="E59" s="487"/>
    </row>
    <row r="60" spans="1:5">
      <c r="A60" s="488" t="s">
        <v>14</v>
      </c>
      <c r="B60" s="489">
        <v>2042076658.54</v>
      </c>
      <c r="C60" s="489">
        <v>367059232.69999999</v>
      </c>
      <c r="D60" s="489">
        <v>94815675.430000007</v>
      </c>
      <c r="E60" s="490">
        <v>2503951566.6700001</v>
      </c>
    </row>
    <row r="61" spans="1:5">
      <c r="A61" s="450"/>
      <c r="B61" s="452"/>
      <c r="C61" s="452"/>
      <c r="D61" s="452"/>
      <c r="E61" s="453"/>
    </row>
    <row r="62" spans="1:5">
      <c r="A62" s="468" t="s">
        <v>323</v>
      </c>
      <c r="B62" s="452">
        <v>357609480.55000001</v>
      </c>
      <c r="C62" s="452">
        <v>0</v>
      </c>
      <c r="D62" s="452">
        <v>57819826.479999997</v>
      </c>
      <c r="E62" s="453">
        <v>415429307.02999997</v>
      </c>
    </row>
    <row r="63" spans="1:5">
      <c r="A63" s="468" t="s">
        <v>324</v>
      </c>
      <c r="B63" s="452">
        <v>597931716.50999999</v>
      </c>
      <c r="C63" s="452">
        <v>0</v>
      </c>
      <c r="D63" s="452">
        <v>19874720.879999999</v>
      </c>
      <c r="E63" s="453">
        <v>617806437.38999999</v>
      </c>
    </row>
    <row r="64" spans="1:5">
      <c r="A64" s="468" t="s">
        <v>326</v>
      </c>
      <c r="B64" s="452">
        <v>861249000.89999998</v>
      </c>
      <c r="C64" s="452">
        <v>367059232.69999999</v>
      </c>
      <c r="D64" s="452">
        <v>16742757.43</v>
      </c>
      <c r="E64" s="453">
        <v>1245050991.03</v>
      </c>
    </row>
    <row r="65" spans="1:5">
      <c r="A65" s="468" t="s">
        <v>328</v>
      </c>
      <c r="B65" s="452">
        <v>225286460.58000001</v>
      </c>
      <c r="C65" s="452">
        <v>0</v>
      </c>
      <c r="D65" s="452">
        <v>378370.64</v>
      </c>
      <c r="E65" s="453">
        <v>225664831.22</v>
      </c>
    </row>
    <row r="66" spans="1:5" ht="19.5" customHeight="1">
      <c r="A66" s="464"/>
      <c r="B66" s="465"/>
      <c r="C66" s="465"/>
      <c r="D66" s="465"/>
      <c r="E66" s="466"/>
    </row>
    <row r="67" spans="1:5">
      <c r="A67" s="467"/>
      <c r="B67" s="439"/>
      <c r="C67" s="439"/>
      <c r="D67" s="439"/>
      <c r="E67" s="439"/>
    </row>
    <row r="68" spans="1:5">
      <c r="A68" s="467"/>
      <c r="B68" s="439"/>
      <c r="C68" s="439"/>
      <c r="D68" s="439"/>
      <c r="E68" s="439"/>
    </row>
    <row r="69" spans="1:5">
      <c r="A69" s="1658" t="s">
        <v>333</v>
      </c>
      <c r="B69" s="1658"/>
      <c r="C69" s="1658"/>
      <c r="D69" s="1658"/>
      <c r="E69" s="1658"/>
    </row>
    <row r="70" spans="1:5">
      <c r="A70" s="1568" t="s">
        <v>273</v>
      </c>
      <c r="B70" s="1568"/>
      <c r="C70" s="1568"/>
      <c r="D70" s="1568"/>
      <c r="E70" s="1568"/>
    </row>
    <row r="71" spans="1:5">
      <c r="A71" s="439"/>
    </row>
    <row r="72" spans="1:5">
      <c r="A72" s="1569" t="s">
        <v>309</v>
      </c>
      <c r="B72" s="1570">
        <v>2022</v>
      </c>
      <c r="C72" s="1570"/>
      <c r="D72" s="1570"/>
      <c r="E72" s="1570"/>
    </row>
    <row r="73" spans="1:5">
      <c r="A73" s="1569"/>
      <c r="B73" s="444" t="s">
        <v>301</v>
      </c>
      <c r="C73" s="444" t="s">
        <v>302</v>
      </c>
      <c r="D73" s="444" t="s">
        <v>303</v>
      </c>
      <c r="E73" s="444" t="s">
        <v>304</v>
      </c>
    </row>
    <row r="74" spans="1:5">
      <c r="A74" s="485"/>
      <c r="B74" s="486"/>
      <c r="C74" s="486"/>
      <c r="D74" s="486"/>
      <c r="E74" s="487"/>
    </row>
    <row r="75" spans="1:5">
      <c r="A75" s="488" t="s">
        <v>14</v>
      </c>
      <c r="B75" s="489">
        <v>466488744.20999998</v>
      </c>
      <c r="C75" s="489">
        <v>12212169829.33</v>
      </c>
      <c r="D75" s="489">
        <v>7090658603</v>
      </c>
      <c r="E75" s="490">
        <v>19769317176.540001</v>
      </c>
    </row>
    <row r="76" spans="1:5">
      <c r="A76" s="450"/>
      <c r="B76" s="452"/>
      <c r="C76" s="452"/>
      <c r="D76" s="452"/>
      <c r="E76" s="453"/>
    </row>
    <row r="77" spans="1:5">
      <c r="A77" s="468" t="s">
        <v>330</v>
      </c>
      <c r="B77" s="452">
        <v>457045032</v>
      </c>
      <c r="C77" s="452">
        <v>1664155655.28</v>
      </c>
      <c r="D77" s="452">
        <v>0</v>
      </c>
      <c r="E77" s="453">
        <v>2121200687.28</v>
      </c>
    </row>
    <row r="78" spans="1:5">
      <c r="A78" s="468" t="s">
        <v>331</v>
      </c>
      <c r="B78" s="452">
        <v>2000000</v>
      </c>
      <c r="C78" s="452">
        <v>10548014174.049999</v>
      </c>
      <c r="D78" s="452">
        <v>7090658603</v>
      </c>
      <c r="E78" s="453">
        <v>17640672777.049999</v>
      </c>
    </row>
    <row r="79" spans="1:5">
      <c r="A79" s="468" t="s">
        <v>332</v>
      </c>
      <c r="B79" s="452">
        <v>7443712.21</v>
      </c>
      <c r="C79" s="452">
        <v>0</v>
      </c>
      <c r="D79" s="452">
        <v>0</v>
      </c>
      <c r="E79" s="453">
        <v>7443712.21</v>
      </c>
    </row>
    <row r="80" spans="1:5">
      <c r="A80" s="464"/>
      <c r="B80" s="465"/>
      <c r="C80" s="465"/>
      <c r="D80" s="465"/>
      <c r="E80" s="466"/>
    </row>
    <row r="85" spans="2:5">
      <c r="B85" s="460"/>
      <c r="C85" s="460"/>
      <c r="D85" s="460"/>
      <c r="E85" s="460"/>
    </row>
  </sheetData>
  <mergeCells count="20">
    <mergeCell ref="A72:A73"/>
    <mergeCell ref="B72:E72"/>
    <mergeCell ref="A54:E54"/>
    <mergeCell ref="A55:E55"/>
    <mergeCell ref="A57:A58"/>
    <mergeCell ref="B57:E57"/>
    <mergeCell ref="A69:E69"/>
    <mergeCell ref="A70:E70"/>
    <mergeCell ref="A22:A23"/>
    <mergeCell ref="B22:E22"/>
    <mergeCell ref="A36:E36"/>
    <mergeCell ref="A37:E37"/>
    <mergeCell ref="A39:A40"/>
    <mergeCell ref="B39:E39"/>
    <mergeCell ref="A20:E20"/>
    <mergeCell ref="A4:E4"/>
    <mergeCell ref="A5:E5"/>
    <mergeCell ref="A7:A8"/>
    <mergeCell ref="B7:E7"/>
    <mergeCell ref="A19:E19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T64"/>
  <sheetViews>
    <sheetView showGridLines="0" topLeftCell="A38" workbookViewId="0">
      <selection activeCell="B58" sqref="B58"/>
    </sheetView>
  </sheetViews>
  <sheetFormatPr baseColWidth="10" defaultRowHeight="12.75"/>
  <cols>
    <col min="1" max="1" width="62.140625" style="1" customWidth="1"/>
    <col min="2" max="2" width="15.28515625" style="1" customWidth="1"/>
    <col min="3" max="3" width="7.7109375" style="1" customWidth="1"/>
    <col min="4" max="4" width="14.140625" style="2" bestFit="1" customWidth="1"/>
    <col min="5" max="5" width="23.42578125" style="1" customWidth="1"/>
    <col min="6" max="8" width="11.42578125" style="1"/>
    <col min="9" max="9" width="26.42578125" style="1" customWidth="1"/>
    <col min="10" max="12" width="11.42578125" style="1"/>
    <col min="13" max="13" width="36.42578125" style="1" customWidth="1"/>
    <col min="14" max="16" width="11.42578125" style="1"/>
    <col min="17" max="17" width="27.42578125" style="1" customWidth="1"/>
    <col min="18" max="19" width="11.42578125" style="1"/>
    <col min="20" max="20" width="13.7109375" style="1" customWidth="1"/>
    <col min="21" max="256" width="11.42578125" style="1"/>
    <col min="257" max="257" width="62.140625" style="1" customWidth="1"/>
    <col min="258" max="258" width="12" style="1" bestFit="1" customWidth="1"/>
    <col min="259" max="259" width="7.7109375" style="1" customWidth="1"/>
    <col min="260" max="260" width="12" style="1" bestFit="1" customWidth="1"/>
    <col min="261" max="261" width="23.42578125" style="1" customWidth="1"/>
    <col min="262" max="264" width="11.42578125" style="1"/>
    <col min="265" max="265" width="26.42578125" style="1" customWidth="1"/>
    <col min="266" max="268" width="11.42578125" style="1"/>
    <col min="269" max="269" width="36.42578125" style="1" customWidth="1"/>
    <col min="270" max="272" width="11.42578125" style="1"/>
    <col min="273" max="273" width="27.42578125" style="1" customWidth="1"/>
    <col min="274" max="275" width="11.42578125" style="1"/>
    <col min="276" max="276" width="13.7109375" style="1" customWidth="1"/>
    <col min="277" max="512" width="11.42578125" style="1"/>
    <col min="513" max="513" width="62.140625" style="1" customWidth="1"/>
    <col min="514" max="514" width="12" style="1" bestFit="1" customWidth="1"/>
    <col min="515" max="515" width="7.7109375" style="1" customWidth="1"/>
    <col min="516" max="516" width="12" style="1" bestFit="1" customWidth="1"/>
    <col min="517" max="517" width="23.42578125" style="1" customWidth="1"/>
    <col min="518" max="520" width="11.42578125" style="1"/>
    <col min="521" max="521" width="26.42578125" style="1" customWidth="1"/>
    <col min="522" max="524" width="11.42578125" style="1"/>
    <col min="525" max="525" width="36.42578125" style="1" customWidth="1"/>
    <col min="526" max="528" width="11.42578125" style="1"/>
    <col min="529" max="529" width="27.42578125" style="1" customWidth="1"/>
    <col min="530" max="531" width="11.42578125" style="1"/>
    <col min="532" max="532" width="13.7109375" style="1" customWidth="1"/>
    <col min="533" max="768" width="11.42578125" style="1"/>
    <col min="769" max="769" width="62.140625" style="1" customWidth="1"/>
    <col min="770" max="770" width="12" style="1" bestFit="1" customWidth="1"/>
    <col min="771" max="771" width="7.7109375" style="1" customWidth="1"/>
    <col min="772" max="772" width="12" style="1" bestFit="1" customWidth="1"/>
    <col min="773" max="773" width="23.42578125" style="1" customWidth="1"/>
    <col min="774" max="776" width="11.42578125" style="1"/>
    <col min="777" max="777" width="26.42578125" style="1" customWidth="1"/>
    <col min="778" max="780" width="11.42578125" style="1"/>
    <col min="781" max="781" width="36.42578125" style="1" customWidth="1"/>
    <col min="782" max="784" width="11.42578125" style="1"/>
    <col min="785" max="785" width="27.42578125" style="1" customWidth="1"/>
    <col min="786" max="787" width="11.42578125" style="1"/>
    <col min="788" max="788" width="13.7109375" style="1" customWidth="1"/>
    <col min="789" max="1024" width="11.42578125" style="1"/>
    <col min="1025" max="1025" width="62.140625" style="1" customWidth="1"/>
    <col min="1026" max="1026" width="12" style="1" bestFit="1" customWidth="1"/>
    <col min="1027" max="1027" width="7.7109375" style="1" customWidth="1"/>
    <col min="1028" max="1028" width="12" style="1" bestFit="1" customWidth="1"/>
    <col min="1029" max="1029" width="23.42578125" style="1" customWidth="1"/>
    <col min="1030" max="1032" width="11.42578125" style="1"/>
    <col min="1033" max="1033" width="26.42578125" style="1" customWidth="1"/>
    <col min="1034" max="1036" width="11.42578125" style="1"/>
    <col min="1037" max="1037" width="36.42578125" style="1" customWidth="1"/>
    <col min="1038" max="1040" width="11.42578125" style="1"/>
    <col min="1041" max="1041" width="27.42578125" style="1" customWidth="1"/>
    <col min="1042" max="1043" width="11.42578125" style="1"/>
    <col min="1044" max="1044" width="13.7109375" style="1" customWidth="1"/>
    <col min="1045" max="1280" width="11.42578125" style="1"/>
    <col min="1281" max="1281" width="62.140625" style="1" customWidth="1"/>
    <col min="1282" max="1282" width="12" style="1" bestFit="1" customWidth="1"/>
    <col min="1283" max="1283" width="7.7109375" style="1" customWidth="1"/>
    <col min="1284" max="1284" width="12" style="1" bestFit="1" customWidth="1"/>
    <col min="1285" max="1285" width="23.42578125" style="1" customWidth="1"/>
    <col min="1286" max="1288" width="11.42578125" style="1"/>
    <col min="1289" max="1289" width="26.42578125" style="1" customWidth="1"/>
    <col min="1290" max="1292" width="11.42578125" style="1"/>
    <col min="1293" max="1293" width="36.42578125" style="1" customWidth="1"/>
    <col min="1294" max="1296" width="11.42578125" style="1"/>
    <col min="1297" max="1297" width="27.42578125" style="1" customWidth="1"/>
    <col min="1298" max="1299" width="11.42578125" style="1"/>
    <col min="1300" max="1300" width="13.7109375" style="1" customWidth="1"/>
    <col min="1301" max="1536" width="11.42578125" style="1"/>
    <col min="1537" max="1537" width="62.140625" style="1" customWidth="1"/>
    <col min="1538" max="1538" width="12" style="1" bestFit="1" customWidth="1"/>
    <col min="1539" max="1539" width="7.7109375" style="1" customWidth="1"/>
    <col min="1540" max="1540" width="12" style="1" bestFit="1" customWidth="1"/>
    <col min="1541" max="1541" width="23.42578125" style="1" customWidth="1"/>
    <col min="1542" max="1544" width="11.42578125" style="1"/>
    <col min="1545" max="1545" width="26.42578125" style="1" customWidth="1"/>
    <col min="1546" max="1548" width="11.42578125" style="1"/>
    <col min="1549" max="1549" width="36.42578125" style="1" customWidth="1"/>
    <col min="1550" max="1552" width="11.42578125" style="1"/>
    <col min="1553" max="1553" width="27.42578125" style="1" customWidth="1"/>
    <col min="1554" max="1555" width="11.42578125" style="1"/>
    <col min="1556" max="1556" width="13.7109375" style="1" customWidth="1"/>
    <col min="1557" max="1792" width="11.42578125" style="1"/>
    <col min="1793" max="1793" width="62.140625" style="1" customWidth="1"/>
    <col min="1794" max="1794" width="12" style="1" bestFit="1" customWidth="1"/>
    <col min="1795" max="1795" width="7.7109375" style="1" customWidth="1"/>
    <col min="1796" max="1796" width="12" style="1" bestFit="1" customWidth="1"/>
    <col min="1797" max="1797" width="23.42578125" style="1" customWidth="1"/>
    <col min="1798" max="1800" width="11.42578125" style="1"/>
    <col min="1801" max="1801" width="26.42578125" style="1" customWidth="1"/>
    <col min="1802" max="1804" width="11.42578125" style="1"/>
    <col min="1805" max="1805" width="36.42578125" style="1" customWidth="1"/>
    <col min="1806" max="1808" width="11.42578125" style="1"/>
    <col min="1809" max="1809" width="27.42578125" style="1" customWidth="1"/>
    <col min="1810" max="1811" width="11.42578125" style="1"/>
    <col min="1812" max="1812" width="13.7109375" style="1" customWidth="1"/>
    <col min="1813" max="2048" width="11.42578125" style="1"/>
    <col min="2049" max="2049" width="62.140625" style="1" customWidth="1"/>
    <col min="2050" max="2050" width="12" style="1" bestFit="1" customWidth="1"/>
    <col min="2051" max="2051" width="7.7109375" style="1" customWidth="1"/>
    <col min="2052" max="2052" width="12" style="1" bestFit="1" customWidth="1"/>
    <col min="2053" max="2053" width="23.42578125" style="1" customWidth="1"/>
    <col min="2054" max="2056" width="11.42578125" style="1"/>
    <col min="2057" max="2057" width="26.42578125" style="1" customWidth="1"/>
    <col min="2058" max="2060" width="11.42578125" style="1"/>
    <col min="2061" max="2061" width="36.42578125" style="1" customWidth="1"/>
    <col min="2062" max="2064" width="11.42578125" style="1"/>
    <col min="2065" max="2065" width="27.42578125" style="1" customWidth="1"/>
    <col min="2066" max="2067" width="11.42578125" style="1"/>
    <col min="2068" max="2068" width="13.7109375" style="1" customWidth="1"/>
    <col min="2069" max="2304" width="11.42578125" style="1"/>
    <col min="2305" max="2305" width="62.140625" style="1" customWidth="1"/>
    <col min="2306" max="2306" width="12" style="1" bestFit="1" customWidth="1"/>
    <col min="2307" max="2307" width="7.7109375" style="1" customWidth="1"/>
    <col min="2308" max="2308" width="12" style="1" bestFit="1" customWidth="1"/>
    <col min="2309" max="2309" width="23.42578125" style="1" customWidth="1"/>
    <col min="2310" max="2312" width="11.42578125" style="1"/>
    <col min="2313" max="2313" width="26.42578125" style="1" customWidth="1"/>
    <col min="2314" max="2316" width="11.42578125" style="1"/>
    <col min="2317" max="2317" width="36.42578125" style="1" customWidth="1"/>
    <col min="2318" max="2320" width="11.42578125" style="1"/>
    <col min="2321" max="2321" width="27.42578125" style="1" customWidth="1"/>
    <col min="2322" max="2323" width="11.42578125" style="1"/>
    <col min="2324" max="2324" width="13.7109375" style="1" customWidth="1"/>
    <col min="2325" max="2560" width="11.42578125" style="1"/>
    <col min="2561" max="2561" width="62.140625" style="1" customWidth="1"/>
    <col min="2562" max="2562" width="12" style="1" bestFit="1" customWidth="1"/>
    <col min="2563" max="2563" width="7.7109375" style="1" customWidth="1"/>
    <col min="2564" max="2564" width="12" style="1" bestFit="1" customWidth="1"/>
    <col min="2565" max="2565" width="23.42578125" style="1" customWidth="1"/>
    <col min="2566" max="2568" width="11.42578125" style="1"/>
    <col min="2569" max="2569" width="26.42578125" style="1" customWidth="1"/>
    <col min="2570" max="2572" width="11.42578125" style="1"/>
    <col min="2573" max="2573" width="36.42578125" style="1" customWidth="1"/>
    <col min="2574" max="2576" width="11.42578125" style="1"/>
    <col min="2577" max="2577" width="27.42578125" style="1" customWidth="1"/>
    <col min="2578" max="2579" width="11.42578125" style="1"/>
    <col min="2580" max="2580" width="13.7109375" style="1" customWidth="1"/>
    <col min="2581" max="2816" width="11.42578125" style="1"/>
    <col min="2817" max="2817" width="62.140625" style="1" customWidth="1"/>
    <col min="2818" max="2818" width="12" style="1" bestFit="1" customWidth="1"/>
    <col min="2819" max="2819" width="7.7109375" style="1" customWidth="1"/>
    <col min="2820" max="2820" width="12" style="1" bestFit="1" customWidth="1"/>
    <col min="2821" max="2821" width="23.42578125" style="1" customWidth="1"/>
    <col min="2822" max="2824" width="11.42578125" style="1"/>
    <col min="2825" max="2825" width="26.42578125" style="1" customWidth="1"/>
    <col min="2826" max="2828" width="11.42578125" style="1"/>
    <col min="2829" max="2829" width="36.42578125" style="1" customWidth="1"/>
    <col min="2830" max="2832" width="11.42578125" style="1"/>
    <col min="2833" max="2833" width="27.42578125" style="1" customWidth="1"/>
    <col min="2834" max="2835" width="11.42578125" style="1"/>
    <col min="2836" max="2836" width="13.7109375" style="1" customWidth="1"/>
    <col min="2837" max="3072" width="11.42578125" style="1"/>
    <col min="3073" max="3073" width="62.140625" style="1" customWidth="1"/>
    <col min="3074" max="3074" width="12" style="1" bestFit="1" customWidth="1"/>
    <col min="3075" max="3075" width="7.7109375" style="1" customWidth="1"/>
    <col min="3076" max="3076" width="12" style="1" bestFit="1" customWidth="1"/>
    <col min="3077" max="3077" width="23.42578125" style="1" customWidth="1"/>
    <col min="3078" max="3080" width="11.42578125" style="1"/>
    <col min="3081" max="3081" width="26.42578125" style="1" customWidth="1"/>
    <col min="3082" max="3084" width="11.42578125" style="1"/>
    <col min="3085" max="3085" width="36.42578125" style="1" customWidth="1"/>
    <col min="3086" max="3088" width="11.42578125" style="1"/>
    <col min="3089" max="3089" width="27.42578125" style="1" customWidth="1"/>
    <col min="3090" max="3091" width="11.42578125" style="1"/>
    <col min="3092" max="3092" width="13.7109375" style="1" customWidth="1"/>
    <col min="3093" max="3328" width="11.42578125" style="1"/>
    <col min="3329" max="3329" width="62.140625" style="1" customWidth="1"/>
    <col min="3330" max="3330" width="12" style="1" bestFit="1" customWidth="1"/>
    <col min="3331" max="3331" width="7.7109375" style="1" customWidth="1"/>
    <col min="3332" max="3332" width="12" style="1" bestFit="1" customWidth="1"/>
    <col min="3333" max="3333" width="23.42578125" style="1" customWidth="1"/>
    <col min="3334" max="3336" width="11.42578125" style="1"/>
    <col min="3337" max="3337" width="26.42578125" style="1" customWidth="1"/>
    <col min="3338" max="3340" width="11.42578125" style="1"/>
    <col min="3341" max="3341" width="36.42578125" style="1" customWidth="1"/>
    <col min="3342" max="3344" width="11.42578125" style="1"/>
    <col min="3345" max="3345" width="27.42578125" style="1" customWidth="1"/>
    <col min="3346" max="3347" width="11.42578125" style="1"/>
    <col min="3348" max="3348" width="13.7109375" style="1" customWidth="1"/>
    <col min="3349" max="3584" width="11.42578125" style="1"/>
    <col min="3585" max="3585" width="62.140625" style="1" customWidth="1"/>
    <col min="3586" max="3586" width="12" style="1" bestFit="1" customWidth="1"/>
    <col min="3587" max="3587" width="7.7109375" style="1" customWidth="1"/>
    <col min="3588" max="3588" width="12" style="1" bestFit="1" customWidth="1"/>
    <col min="3589" max="3589" width="23.42578125" style="1" customWidth="1"/>
    <col min="3590" max="3592" width="11.42578125" style="1"/>
    <col min="3593" max="3593" width="26.42578125" style="1" customWidth="1"/>
    <col min="3594" max="3596" width="11.42578125" style="1"/>
    <col min="3597" max="3597" width="36.42578125" style="1" customWidth="1"/>
    <col min="3598" max="3600" width="11.42578125" style="1"/>
    <col min="3601" max="3601" width="27.42578125" style="1" customWidth="1"/>
    <col min="3602" max="3603" width="11.42578125" style="1"/>
    <col min="3604" max="3604" width="13.7109375" style="1" customWidth="1"/>
    <col min="3605" max="3840" width="11.42578125" style="1"/>
    <col min="3841" max="3841" width="62.140625" style="1" customWidth="1"/>
    <col min="3842" max="3842" width="12" style="1" bestFit="1" customWidth="1"/>
    <col min="3843" max="3843" width="7.7109375" style="1" customWidth="1"/>
    <col min="3844" max="3844" width="12" style="1" bestFit="1" customWidth="1"/>
    <col min="3845" max="3845" width="23.42578125" style="1" customWidth="1"/>
    <col min="3846" max="3848" width="11.42578125" style="1"/>
    <col min="3849" max="3849" width="26.42578125" style="1" customWidth="1"/>
    <col min="3850" max="3852" width="11.42578125" style="1"/>
    <col min="3853" max="3853" width="36.42578125" style="1" customWidth="1"/>
    <col min="3854" max="3856" width="11.42578125" style="1"/>
    <col min="3857" max="3857" width="27.42578125" style="1" customWidth="1"/>
    <col min="3858" max="3859" width="11.42578125" style="1"/>
    <col min="3860" max="3860" width="13.7109375" style="1" customWidth="1"/>
    <col min="3861" max="4096" width="11.42578125" style="1"/>
    <col min="4097" max="4097" width="62.140625" style="1" customWidth="1"/>
    <col min="4098" max="4098" width="12" style="1" bestFit="1" customWidth="1"/>
    <col min="4099" max="4099" width="7.7109375" style="1" customWidth="1"/>
    <col min="4100" max="4100" width="12" style="1" bestFit="1" customWidth="1"/>
    <col min="4101" max="4101" width="23.42578125" style="1" customWidth="1"/>
    <col min="4102" max="4104" width="11.42578125" style="1"/>
    <col min="4105" max="4105" width="26.42578125" style="1" customWidth="1"/>
    <col min="4106" max="4108" width="11.42578125" style="1"/>
    <col min="4109" max="4109" width="36.42578125" style="1" customWidth="1"/>
    <col min="4110" max="4112" width="11.42578125" style="1"/>
    <col min="4113" max="4113" width="27.42578125" style="1" customWidth="1"/>
    <col min="4114" max="4115" width="11.42578125" style="1"/>
    <col min="4116" max="4116" width="13.7109375" style="1" customWidth="1"/>
    <col min="4117" max="4352" width="11.42578125" style="1"/>
    <col min="4353" max="4353" width="62.140625" style="1" customWidth="1"/>
    <col min="4354" max="4354" width="12" style="1" bestFit="1" customWidth="1"/>
    <col min="4355" max="4355" width="7.7109375" style="1" customWidth="1"/>
    <col min="4356" max="4356" width="12" style="1" bestFit="1" customWidth="1"/>
    <col min="4357" max="4357" width="23.42578125" style="1" customWidth="1"/>
    <col min="4358" max="4360" width="11.42578125" style="1"/>
    <col min="4361" max="4361" width="26.42578125" style="1" customWidth="1"/>
    <col min="4362" max="4364" width="11.42578125" style="1"/>
    <col min="4365" max="4365" width="36.42578125" style="1" customWidth="1"/>
    <col min="4366" max="4368" width="11.42578125" style="1"/>
    <col min="4369" max="4369" width="27.42578125" style="1" customWidth="1"/>
    <col min="4370" max="4371" width="11.42578125" style="1"/>
    <col min="4372" max="4372" width="13.7109375" style="1" customWidth="1"/>
    <col min="4373" max="4608" width="11.42578125" style="1"/>
    <col min="4609" max="4609" width="62.140625" style="1" customWidth="1"/>
    <col min="4610" max="4610" width="12" style="1" bestFit="1" customWidth="1"/>
    <col min="4611" max="4611" width="7.7109375" style="1" customWidth="1"/>
    <col min="4612" max="4612" width="12" style="1" bestFit="1" customWidth="1"/>
    <col min="4613" max="4613" width="23.42578125" style="1" customWidth="1"/>
    <col min="4614" max="4616" width="11.42578125" style="1"/>
    <col min="4617" max="4617" width="26.42578125" style="1" customWidth="1"/>
    <col min="4618" max="4620" width="11.42578125" style="1"/>
    <col min="4621" max="4621" width="36.42578125" style="1" customWidth="1"/>
    <col min="4622" max="4624" width="11.42578125" style="1"/>
    <col min="4625" max="4625" width="27.42578125" style="1" customWidth="1"/>
    <col min="4626" max="4627" width="11.42578125" style="1"/>
    <col min="4628" max="4628" width="13.7109375" style="1" customWidth="1"/>
    <col min="4629" max="4864" width="11.42578125" style="1"/>
    <col min="4865" max="4865" width="62.140625" style="1" customWidth="1"/>
    <col min="4866" max="4866" width="12" style="1" bestFit="1" customWidth="1"/>
    <col min="4867" max="4867" width="7.7109375" style="1" customWidth="1"/>
    <col min="4868" max="4868" width="12" style="1" bestFit="1" customWidth="1"/>
    <col min="4869" max="4869" width="23.42578125" style="1" customWidth="1"/>
    <col min="4870" max="4872" width="11.42578125" style="1"/>
    <col min="4873" max="4873" width="26.42578125" style="1" customWidth="1"/>
    <col min="4874" max="4876" width="11.42578125" style="1"/>
    <col min="4877" max="4877" width="36.42578125" style="1" customWidth="1"/>
    <col min="4878" max="4880" width="11.42578125" style="1"/>
    <col min="4881" max="4881" width="27.42578125" style="1" customWidth="1"/>
    <col min="4882" max="4883" width="11.42578125" style="1"/>
    <col min="4884" max="4884" width="13.7109375" style="1" customWidth="1"/>
    <col min="4885" max="5120" width="11.42578125" style="1"/>
    <col min="5121" max="5121" width="62.140625" style="1" customWidth="1"/>
    <col min="5122" max="5122" width="12" style="1" bestFit="1" customWidth="1"/>
    <col min="5123" max="5123" width="7.7109375" style="1" customWidth="1"/>
    <col min="5124" max="5124" width="12" style="1" bestFit="1" customWidth="1"/>
    <col min="5125" max="5125" width="23.42578125" style="1" customWidth="1"/>
    <col min="5126" max="5128" width="11.42578125" style="1"/>
    <col min="5129" max="5129" width="26.42578125" style="1" customWidth="1"/>
    <col min="5130" max="5132" width="11.42578125" style="1"/>
    <col min="5133" max="5133" width="36.42578125" style="1" customWidth="1"/>
    <col min="5134" max="5136" width="11.42578125" style="1"/>
    <col min="5137" max="5137" width="27.42578125" style="1" customWidth="1"/>
    <col min="5138" max="5139" width="11.42578125" style="1"/>
    <col min="5140" max="5140" width="13.7109375" style="1" customWidth="1"/>
    <col min="5141" max="5376" width="11.42578125" style="1"/>
    <col min="5377" max="5377" width="62.140625" style="1" customWidth="1"/>
    <col min="5378" max="5378" width="12" style="1" bestFit="1" customWidth="1"/>
    <col min="5379" max="5379" width="7.7109375" style="1" customWidth="1"/>
    <col min="5380" max="5380" width="12" style="1" bestFit="1" customWidth="1"/>
    <col min="5381" max="5381" width="23.42578125" style="1" customWidth="1"/>
    <col min="5382" max="5384" width="11.42578125" style="1"/>
    <col min="5385" max="5385" width="26.42578125" style="1" customWidth="1"/>
    <col min="5386" max="5388" width="11.42578125" style="1"/>
    <col min="5389" max="5389" width="36.42578125" style="1" customWidth="1"/>
    <col min="5390" max="5392" width="11.42578125" style="1"/>
    <col min="5393" max="5393" width="27.42578125" style="1" customWidth="1"/>
    <col min="5394" max="5395" width="11.42578125" style="1"/>
    <col min="5396" max="5396" width="13.7109375" style="1" customWidth="1"/>
    <col min="5397" max="5632" width="11.42578125" style="1"/>
    <col min="5633" max="5633" width="62.140625" style="1" customWidth="1"/>
    <col min="5634" max="5634" width="12" style="1" bestFit="1" customWidth="1"/>
    <col min="5635" max="5635" width="7.7109375" style="1" customWidth="1"/>
    <col min="5636" max="5636" width="12" style="1" bestFit="1" customWidth="1"/>
    <col min="5637" max="5637" width="23.42578125" style="1" customWidth="1"/>
    <col min="5638" max="5640" width="11.42578125" style="1"/>
    <col min="5641" max="5641" width="26.42578125" style="1" customWidth="1"/>
    <col min="5642" max="5644" width="11.42578125" style="1"/>
    <col min="5645" max="5645" width="36.42578125" style="1" customWidth="1"/>
    <col min="5646" max="5648" width="11.42578125" style="1"/>
    <col min="5649" max="5649" width="27.42578125" style="1" customWidth="1"/>
    <col min="5650" max="5651" width="11.42578125" style="1"/>
    <col min="5652" max="5652" width="13.7109375" style="1" customWidth="1"/>
    <col min="5653" max="5888" width="11.42578125" style="1"/>
    <col min="5889" max="5889" width="62.140625" style="1" customWidth="1"/>
    <col min="5890" max="5890" width="12" style="1" bestFit="1" customWidth="1"/>
    <col min="5891" max="5891" width="7.7109375" style="1" customWidth="1"/>
    <col min="5892" max="5892" width="12" style="1" bestFit="1" customWidth="1"/>
    <col min="5893" max="5893" width="23.42578125" style="1" customWidth="1"/>
    <col min="5894" max="5896" width="11.42578125" style="1"/>
    <col min="5897" max="5897" width="26.42578125" style="1" customWidth="1"/>
    <col min="5898" max="5900" width="11.42578125" style="1"/>
    <col min="5901" max="5901" width="36.42578125" style="1" customWidth="1"/>
    <col min="5902" max="5904" width="11.42578125" style="1"/>
    <col min="5905" max="5905" width="27.42578125" style="1" customWidth="1"/>
    <col min="5906" max="5907" width="11.42578125" style="1"/>
    <col min="5908" max="5908" width="13.7109375" style="1" customWidth="1"/>
    <col min="5909" max="6144" width="11.42578125" style="1"/>
    <col min="6145" max="6145" width="62.140625" style="1" customWidth="1"/>
    <col min="6146" max="6146" width="12" style="1" bestFit="1" customWidth="1"/>
    <col min="6147" max="6147" width="7.7109375" style="1" customWidth="1"/>
    <col min="6148" max="6148" width="12" style="1" bestFit="1" customWidth="1"/>
    <col min="6149" max="6149" width="23.42578125" style="1" customWidth="1"/>
    <col min="6150" max="6152" width="11.42578125" style="1"/>
    <col min="6153" max="6153" width="26.42578125" style="1" customWidth="1"/>
    <col min="6154" max="6156" width="11.42578125" style="1"/>
    <col min="6157" max="6157" width="36.42578125" style="1" customWidth="1"/>
    <col min="6158" max="6160" width="11.42578125" style="1"/>
    <col min="6161" max="6161" width="27.42578125" style="1" customWidth="1"/>
    <col min="6162" max="6163" width="11.42578125" style="1"/>
    <col min="6164" max="6164" width="13.7109375" style="1" customWidth="1"/>
    <col min="6165" max="6400" width="11.42578125" style="1"/>
    <col min="6401" max="6401" width="62.140625" style="1" customWidth="1"/>
    <col min="6402" max="6402" width="12" style="1" bestFit="1" customWidth="1"/>
    <col min="6403" max="6403" width="7.7109375" style="1" customWidth="1"/>
    <col min="6404" max="6404" width="12" style="1" bestFit="1" customWidth="1"/>
    <col min="6405" max="6405" width="23.42578125" style="1" customWidth="1"/>
    <col min="6406" max="6408" width="11.42578125" style="1"/>
    <col min="6409" max="6409" width="26.42578125" style="1" customWidth="1"/>
    <col min="6410" max="6412" width="11.42578125" style="1"/>
    <col min="6413" max="6413" width="36.42578125" style="1" customWidth="1"/>
    <col min="6414" max="6416" width="11.42578125" style="1"/>
    <col min="6417" max="6417" width="27.42578125" style="1" customWidth="1"/>
    <col min="6418" max="6419" width="11.42578125" style="1"/>
    <col min="6420" max="6420" width="13.7109375" style="1" customWidth="1"/>
    <col min="6421" max="6656" width="11.42578125" style="1"/>
    <col min="6657" max="6657" width="62.140625" style="1" customWidth="1"/>
    <col min="6658" max="6658" width="12" style="1" bestFit="1" customWidth="1"/>
    <col min="6659" max="6659" width="7.7109375" style="1" customWidth="1"/>
    <col min="6660" max="6660" width="12" style="1" bestFit="1" customWidth="1"/>
    <col min="6661" max="6661" width="23.42578125" style="1" customWidth="1"/>
    <col min="6662" max="6664" width="11.42578125" style="1"/>
    <col min="6665" max="6665" width="26.42578125" style="1" customWidth="1"/>
    <col min="6666" max="6668" width="11.42578125" style="1"/>
    <col min="6669" max="6669" width="36.42578125" style="1" customWidth="1"/>
    <col min="6670" max="6672" width="11.42578125" style="1"/>
    <col min="6673" max="6673" width="27.42578125" style="1" customWidth="1"/>
    <col min="6674" max="6675" width="11.42578125" style="1"/>
    <col min="6676" max="6676" width="13.7109375" style="1" customWidth="1"/>
    <col min="6677" max="6912" width="11.42578125" style="1"/>
    <col min="6913" max="6913" width="62.140625" style="1" customWidth="1"/>
    <col min="6914" max="6914" width="12" style="1" bestFit="1" customWidth="1"/>
    <col min="6915" max="6915" width="7.7109375" style="1" customWidth="1"/>
    <col min="6916" max="6916" width="12" style="1" bestFit="1" customWidth="1"/>
    <col min="6917" max="6917" width="23.42578125" style="1" customWidth="1"/>
    <col min="6918" max="6920" width="11.42578125" style="1"/>
    <col min="6921" max="6921" width="26.42578125" style="1" customWidth="1"/>
    <col min="6922" max="6924" width="11.42578125" style="1"/>
    <col min="6925" max="6925" width="36.42578125" style="1" customWidth="1"/>
    <col min="6926" max="6928" width="11.42578125" style="1"/>
    <col min="6929" max="6929" width="27.42578125" style="1" customWidth="1"/>
    <col min="6930" max="6931" width="11.42578125" style="1"/>
    <col min="6932" max="6932" width="13.7109375" style="1" customWidth="1"/>
    <col min="6933" max="7168" width="11.42578125" style="1"/>
    <col min="7169" max="7169" width="62.140625" style="1" customWidth="1"/>
    <col min="7170" max="7170" width="12" style="1" bestFit="1" customWidth="1"/>
    <col min="7171" max="7171" width="7.7109375" style="1" customWidth="1"/>
    <col min="7172" max="7172" width="12" style="1" bestFit="1" customWidth="1"/>
    <col min="7173" max="7173" width="23.42578125" style="1" customWidth="1"/>
    <col min="7174" max="7176" width="11.42578125" style="1"/>
    <col min="7177" max="7177" width="26.42578125" style="1" customWidth="1"/>
    <col min="7178" max="7180" width="11.42578125" style="1"/>
    <col min="7181" max="7181" width="36.42578125" style="1" customWidth="1"/>
    <col min="7182" max="7184" width="11.42578125" style="1"/>
    <col min="7185" max="7185" width="27.42578125" style="1" customWidth="1"/>
    <col min="7186" max="7187" width="11.42578125" style="1"/>
    <col min="7188" max="7188" width="13.7109375" style="1" customWidth="1"/>
    <col min="7189" max="7424" width="11.42578125" style="1"/>
    <col min="7425" max="7425" width="62.140625" style="1" customWidth="1"/>
    <col min="7426" max="7426" width="12" style="1" bestFit="1" customWidth="1"/>
    <col min="7427" max="7427" width="7.7109375" style="1" customWidth="1"/>
    <col min="7428" max="7428" width="12" style="1" bestFit="1" customWidth="1"/>
    <col min="7429" max="7429" width="23.42578125" style="1" customWidth="1"/>
    <col min="7430" max="7432" width="11.42578125" style="1"/>
    <col min="7433" max="7433" width="26.42578125" style="1" customWidth="1"/>
    <col min="7434" max="7436" width="11.42578125" style="1"/>
    <col min="7437" max="7437" width="36.42578125" style="1" customWidth="1"/>
    <col min="7438" max="7440" width="11.42578125" style="1"/>
    <col min="7441" max="7441" width="27.42578125" style="1" customWidth="1"/>
    <col min="7442" max="7443" width="11.42578125" style="1"/>
    <col min="7444" max="7444" width="13.7109375" style="1" customWidth="1"/>
    <col min="7445" max="7680" width="11.42578125" style="1"/>
    <col min="7681" max="7681" width="62.140625" style="1" customWidth="1"/>
    <col min="7682" max="7682" width="12" style="1" bestFit="1" customWidth="1"/>
    <col min="7683" max="7683" width="7.7109375" style="1" customWidth="1"/>
    <col min="7684" max="7684" width="12" style="1" bestFit="1" customWidth="1"/>
    <col min="7685" max="7685" width="23.42578125" style="1" customWidth="1"/>
    <col min="7686" max="7688" width="11.42578125" style="1"/>
    <col min="7689" max="7689" width="26.42578125" style="1" customWidth="1"/>
    <col min="7690" max="7692" width="11.42578125" style="1"/>
    <col min="7693" max="7693" width="36.42578125" style="1" customWidth="1"/>
    <col min="7694" max="7696" width="11.42578125" style="1"/>
    <col min="7697" max="7697" width="27.42578125" style="1" customWidth="1"/>
    <col min="7698" max="7699" width="11.42578125" style="1"/>
    <col min="7700" max="7700" width="13.7109375" style="1" customWidth="1"/>
    <col min="7701" max="7936" width="11.42578125" style="1"/>
    <col min="7937" max="7937" width="62.140625" style="1" customWidth="1"/>
    <col min="7938" max="7938" width="12" style="1" bestFit="1" customWidth="1"/>
    <col min="7939" max="7939" width="7.7109375" style="1" customWidth="1"/>
    <col min="7940" max="7940" width="12" style="1" bestFit="1" customWidth="1"/>
    <col min="7941" max="7941" width="23.42578125" style="1" customWidth="1"/>
    <col min="7942" max="7944" width="11.42578125" style="1"/>
    <col min="7945" max="7945" width="26.42578125" style="1" customWidth="1"/>
    <col min="7946" max="7948" width="11.42578125" style="1"/>
    <col min="7949" max="7949" width="36.42578125" style="1" customWidth="1"/>
    <col min="7950" max="7952" width="11.42578125" style="1"/>
    <col min="7953" max="7953" width="27.42578125" style="1" customWidth="1"/>
    <col min="7954" max="7955" width="11.42578125" style="1"/>
    <col min="7956" max="7956" width="13.7109375" style="1" customWidth="1"/>
    <col min="7957" max="8192" width="11.42578125" style="1"/>
    <col min="8193" max="8193" width="62.140625" style="1" customWidth="1"/>
    <col min="8194" max="8194" width="12" style="1" bestFit="1" customWidth="1"/>
    <col min="8195" max="8195" width="7.7109375" style="1" customWidth="1"/>
    <col min="8196" max="8196" width="12" style="1" bestFit="1" customWidth="1"/>
    <col min="8197" max="8197" width="23.42578125" style="1" customWidth="1"/>
    <col min="8198" max="8200" width="11.42578125" style="1"/>
    <col min="8201" max="8201" width="26.42578125" style="1" customWidth="1"/>
    <col min="8202" max="8204" width="11.42578125" style="1"/>
    <col min="8205" max="8205" width="36.42578125" style="1" customWidth="1"/>
    <col min="8206" max="8208" width="11.42578125" style="1"/>
    <col min="8209" max="8209" width="27.42578125" style="1" customWidth="1"/>
    <col min="8210" max="8211" width="11.42578125" style="1"/>
    <col min="8212" max="8212" width="13.7109375" style="1" customWidth="1"/>
    <col min="8213" max="8448" width="11.42578125" style="1"/>
    <col min="8449" max="8449" width="62.140625" style="1" customWidth="1"/>
    <col min="8450" max="8450" width="12" style="1" bestFit="1" customWidth="1"/>
    <col min="8451" max="8451" width="7.7109375" style="1" customWidth="1"/>
    <col min="8452" max="8452" width="12" style="1" bestFit="1" customWidth="1"/>
    <col min="8453" max="8453" width="23.42578125" style="1" customWidth="1"/>
    <col min="8454" max="8456" width="11.42578125" style="1"/>
    <col min="8457" max="8457" width="26.42578125" style="1" customWidth="1"/>
    <col min="8458" max="8460" width="11.42578125" style="1"/>
    <col min="8461" max="8461" width="36.42578125" style="1" customWidth="1"/>
    <col min="8462" max="8464" width="11.42578125" style="1"/>
    <col min="8465" max="8465" width="27.42578125" style="1" customWidth="1"/>
    <col min="8466" max="8467" width="11.42578125" style="1"/>
    <col min="8468" max="8468" width="13.7109375" style="1" customWidth="1"/>
    <col min="8469" max="8704" width="11.42578125" style="1"/>
    <col min="8705" max="8705" width="62.140625" style="1" customWidth="1"/>
    <col min="8706" max="8706" width="12" style="1" bestFit="1" customWidth="1"/>
    <col min="8707" max="8707" width="7.7109375" style="1" customWidth="1"/>
    <col min="8708" max="8708" width="12" style="1" bestFit="1" customWidth="1"/>
    <col min="8709" max="8709" width="23.42578125" style="1" customWidth="1"/>
    <col min="8710" max="8712" width="11.42578125" style="1"/>
    <col min="8713" max="8713" width="26.42578125" style="1" customWidth="1"/>
    <col min="8714" max="8716" width="11.42578125" style="1"/>
    <col min="8717" max="8717" width="36.42578125" style="1" customWidth="1"/>
    <col min="8718" max="8720" width="11.42578125" style="1"/>
    <col min="8721" max="8721" width="27.42578125" style="1" customWidth="1"/>
    <col min="8722" max="8723" width="11.42578125" style="1"/>
    <col min="8724" max="8724" width="13.7109375" style="1" customWidth="1"/>
    <col min="8725" max="8960" width="11.42578125" style="1"/>
    <col min="8961" max="8961" width="62.140625" style="1" customWidth="1"/>
    <col min="8962" max="8962" width="12" style="1" bestFit="1" customWidth="1"/>
    <col min="8963" max="8963" width="7.7109375" style="1" customWidth="1"/>
    <col min="8964" max="8964" width="12" style="1" bestFit="1" customWidth="1"/>
    <col min="8965" max="8965" width="23.42578125" style="1" customWidth="1"/>
    <col min="8966" max="8968" width="11.42578125" style="1"/>
    <col min="8969" max="8969" width="26.42578125" style="1" customWidth="1"/>
    <col min="8970" max="8972" width="11.42578125" style="1"/>
    <col min="8973" max="8973" width="36.42578125" style="1" customWidth="1"/>
    <col min="8974" max="8976" width="11.42578125" style="1"/>
    <col min="8977" max="8977" width="27.42578125" style="1" customWidth="1"/>
    <col min="8978" max="8979" width="11.42578125" style="1"/>
    <col min="8980" max="8980" width="13.7109375" style="1" customWidth="1"/>
    <col min="8981" max="9216" width="11.42578125" style="1"/>
    <col min="9217" max="9217" width="62.140625" style="1" customWidth="1"/>
    <col min="9218" max="9218" width="12" style="1" bestFit="1" customWidth="1"/>
    <col min="9219" max="9219" width="7.7109375" style="1" customWidth="1"/>
    <col min="9220" max="9220" width="12" style="1" bestFit="1" customWidth="1"/>
    <col min="9221" max="9221" width="23.42578125" style="1" customWidth="1"/>
    <col min="9222" max="9224" width="11.42578125" style="1"/>
    <col min="9225" max="9225" width="26.42578125" style="1" customWidth="1"/>
    <col min="9226" max="9228" width="11.42578125" style="1"/>
    <col min="9229" max="9229" width="36.42578125" style="1" customWidth="1"/>
    <col min="9230" max="9232" width="11.42578125" style="1"/>
    <col min="9233" max="9233" width="27.42578125" style="1" customWidth="1"/>
    <col min="9234" max="9235" width="11.42578125" style="1"/>
    <col min="9236" max="9236" width="13.7109375" style="1" customWidth="1"/>
    <col min="9237" max="9472" width="11.42578125" style="1"/>
    <col min="9473" max="9473" width="62.140625" style="1" customWidth="1"/>
    <col min="9474" max="9474" width="12" style="1" bestFit="1" customWidth="1"/>
    <col min="9475" max="9475" width="7.7109375" style="1" customWidth="1"/>
    <col min="9476" max="9476" width="12" style="1" bestFit="1" customWidth="1"/>
    <col min="9477" max="9477" width="23.42578125" style="1" customWidth="1"/>
    <col min="9478" max="9480" width="11.42578125" style="1"/>
    <col min="9481" max="9481" width="26.42578125" style="1" customWidth="1"/>
    <col min="9482" max="9484" width="11.42578125" style="1"/>
    <col min="9485" max="9485" width="36.42578125" style="1" customWidth="1"/>
    <col min="9486" max="9488" width="11.42578125" style="1"/>
    <col min="9489" max="9489" width="27.42578125" style="1" customWidth="1"/>
    <col min="9490" max="9491" width="11.42578125" style="1"/>
    <col min="9492" max="9492" width="13.7109375" style="1" customWidth="1"/>
    <col min="9493" max="9728" width="11.42578125" style="1"/>
    <col min="9729" max="9729" width="62.140625" style="1" customWidth="1"/>
    <col min="9730" max="9730" width="12" style="1" bestFit="1" customWidth="1"/>
    <col min="9731" max="9731" width="7.7109375" style="1" customWidth="1"/>
    <col min="9732" max="9732" width="12" style="1" bestFit="1" customWidth="1"/>
    <col min="9733" max="9733" width="23.42578125" style="1" customWidth="1"/>
    <col min="9734" max="9736" width="11.42578125" style="1"/>
    <col min="9737" max="9737" width="26.42578125" style="1" customWidth="1"/>
    <col min="9738" max="9740" width="11.42578125" style="1"/>
    <col min="9741" max="9741" width="36.42578125" style="1" customWidth="1"/>
    <col min="9742" max="9744" width="11.42578125" style="1"/>
    <col min="9745" max="9745" width="27.42578125" style="1" customWidth="1"/>
    <col min="9746" max="9747" width="11.42578125" style="1"/>
    <col min="9748" max="9748" width="13.7109375" style="1" customWidth="1"/>
    <col min="9749" max="9984" width="11.42578125" style="1"/>
    <col min="9985" max="9985" width="62.140625" style="1" customWidth="1"/>
    <col min="9986" max="9986" width="12" style="1" bestFit="1" customWidth="1"/>
    <col min="9987" max="9987" width="7.7109375" style="1" customWidth="1"/>
    <col min="9988" max="9988" width="12" style="1" bestFit="1" customWidth="1"/>
    <col min="9989" max="9989" width="23.42578125" style="1" customWidth="1"/>
    <col min="9990" max="9992" width="11.42578125" style="1"/>
    <col min="9993" max="9993" width="26.42578125" style="1" customWidth="1"/>
    <col min="9994" max="9996" width="11.42578125" style="1"/>
    <col min="9997" max="9997" width="36.42578125" style="1" customWidth="1"/>
    <col min="9998" max="10000" width="11.42578125" style="1"/>
    <col min="10001" max="10001" width="27.42578125" style="1" customWidth="1"/>
    <col min="10002" max="10003" width="11.42578125" style="1"/>
    <col min="10004" max="10004" width="13.7109375" style="1" customWidth="1"/>
    <col min="10005" max="10240" width="11.42578125" style="1"/>
    <col min="10241" max="10241" width="62.140625" style="1" customWidth="1"/>
    <col min="10242" max="10242" width="12" style="1" bestFit="1" customWidth="1"/>
    <col min="10243" max="10243" width="7.7109375" style="1" customWidth="1"/>
    <col min="10244" max="10244" width="12" style="1" bestFit="1" customWidth="1"/>
    <col min="10245" max="10245" width="23.42578125" style="1" customWidth="1"/>
    <col min="10246" max="10248" width="11.42578125" style="1"/>
    <col min="10249" max="10249" width="26.42578125" style="1" customWidth="1"/>
    <col min="10250" max="10252" width="11.42578125" style="1"/>
    <col min="10253" max="10253" width="36.42578125" style="1" customWidth="1"/>
    <col min="10254" max="10256" width="11.42578125" style="1"/>
    <col min="10257" max="10257" width="27.42578125" style="1" customWidth="1"/>
    <col min="10258" max="10259" width="11.42578125" style="1"/>
    <col min="10260" max="10260" width="13.7109375" style="1" customWidth="1"/>
    <col min="10261" max="10496" width="11.42578125" style="1"/>
    <col min="10497" max="10497" width="62.140625" style="1" customWidth="1"/>
    <col min="10498" max="10498" width="12" style="1" bestFit="1" customWidth="1"/>
    <col min="10499" max="10499" width="7.7109375" style="1" customWidth="1"/>
    <col min="10500" max="10500" width="12" style="1" bestFit="1" customWidth="1"/>
    <col min="10501" max="10501" width="23.42578125" style="1" customWidth="1"/>
    <col min="10502" max="10504" width="11.42578125" style="1"/>
    <col min="10505" max="10505" width="26.42578125" style="1" customWidth="1"/>
    <col min="10506" max="10508" width="11.42578125" style="1"/>
    <col min="10509" max="10509" width="36.42578125" style="1" customWidth="1"/>
    <col min="10510" max="10512" width="11.42578125" style="1"/>
    <col min="10513" max="10513" width="27.42578125" style="1" customWidth="1"/>
    <col min="10514" max="10515" width="11.42578125" style="1"/>
    <col min="10516" max="10516" width="13.7109375" style="1" customWidth="1"/>
    <col min="10517" max="10752" width="11.42578125" style="1"/>
    <col min="10753" max="10753" width="62.140625" style="1" customWidth="1"/>
    <col min="10754" max="10754" width="12" style="1" bestFit="1" customWidth="1"/>
    <col min="10755" max="10755" width="7.7109375" style="1" customWidth="1"/>
    <col min="10756" max="10756" width="12" style="1" bestFit="1" customWidth="1"/>
    <col min="10757" max="10757" width="23.42578125" style="1" customWidth="1"/>
    <col min="10758" max="10760" width="11.42578125" style="1"/>
    <col min="10761" max="10761" width="26.42578125" style="1" customWidth="1"/>
    <col min="10762" max="10764" width="11.42578125" style="1"/>
    <col min="10765" max="10765" width="36.42578125" style="1" customWidth="1"/>
    <col min="10766" max="10768" width="11.42578125" style="1"/>
    <col min="10769" max="10769" width="27.42578125" style="1" customWidth="1"/>
    <col min="10770" max="10771" width="11.42578125" style="1"/>
    <col min="10772" max="10772" width="13.7109375" style="1" customWidth="1"/>
    <col min="10773" max="11008" width="11.42578125" style="1"/>
    <col min="11009" max="11009" width="62.140625" style="1" customWidth="1"/>
    <col min="11010" max="11010" width="12" style="1" bestFit="1" customWidth="1"/>
    <col min="11011" max="11011" width="7.7109375" style="1" customWidth="1"/>
    <col min="11012" max="11012" width="12" style="1" bestFit="1" customWidth="1"/>
    <col min="11013" max="11013" width="23.42578125" style="1" customWidth="1"/>
    <col min="11014" max="11016" width="11.42578125" style="1"/>
    <col min="11017" max="11017" width="26.42578125" style="1" customWidth="1"/>
    <col min="11018" max="11020" width="11.42578125" style="1"/>
    <col min="11021" max="11021" width="36.42578125" style="1" customWidth="1"/>
    <col min="11022" max="11024" width="11.42578125" style="1"/>
    <col min="11025" max="11025" width="27.42578125" style="1" customWidth="1"/>
    <col min="11026" max="11027" width="11.42578125" style="1"/>
    <col min="11028" max="11028" width="13.7109375" style="1" customWidth="1"/>
    <col min="11029" max="11264" width="11.42578125" style="1"/>
    <col min="11265" max="11265" width="62.140625" style="1" customWidth="1"/>
    <col min="11266" max="11266" width="12" style="1" bestFit="1" customWidth="1"/>
    <col min="11267" max="11267" width="7.7109375" style="1" customWidth="1"/>
    <col min="11268" max="11268" width="12" style="1" bestFit="1" customWidth="1"/>
    <col min="11269" max="11269" width="23.42578125" style="1" customWidth="1"/>
    <col min="11270" max="11272" width="11.42578125" style="1"/>
    <col min="11273" max="11273" width="26.42578125" style="1" customWidth="1"/>
    <col min="11274" max="11276" width="11.42578125" style="1"/>
    <col min="11277" max="11277" width="36.42578125" style="1" customWidth="1"/>
    <col min="11278" max="11280" width="11.42578125" style="1"/>
    <col min="11281" max="11281" width="27.42578125" style="1" customWidth="1"/>
    <col min="11282" max="11283" width="11.42578125" style="1"/>
    <col min="11284" max="11284" width="13.7109375" style="1" customWidth="1"/>
    <col min="11285" max="11520" width="11.42578125" style="1"/>
    <col min="11521" max="11521" width="62.140625" style="1" customWidth="1"/>
    <col min="11522" max="11522" width="12" style="1" bestFit="1" customWidth="1"/>
    <col min="11523" max="11523" width="7.7109375" style="1" customWidth="1"/>
    <col min="11524" max="11524" width="12" style="1" bestFit="1" customWidth="1"/>
    <col min="11525" max="11525" width="23.42578125" style="1" customWidth="1"/>
    <col min="11526" max="11528" width="11.42578125" style="1"/>
    <col min="11529" max="11529" width="26.42578125" style="1" customWidth="1"/>
    <col min="11530" max="11532" width="11.42578125" style="1"/>
    <col min="11533" max="11533" width="36.42578125" style="1" customWidth="1"/>
    <col min="11534" max="11536" width="11.42578125" style="1"/>
    <col min="11537" max="11537" width="27.42578125" style="1" customWidth="1"/>
    <col min="11538" max="11539" width="11.42578125" style="1"/>
    <col min="11540" max="11540" width="13.7109375" style="1" customWidth="1"/>
    <col min="11541" max="11776" width="11.42578125" style="1"/>
    <col min="11777" max="11777" width="62.140625" style="1" customWidth="1"/>
    <col min="11778" max="11778" width="12" style="1" bestFit="1" customWidth="1"/>
    <col min="11779" max="11779" width="7.7109375" style="1" customWidth="1"/>
    <col min="11780" max="11780" width="12" style="1" bestFit="1" customWidth="1"/>
    <col min="11781" max="11781" width="23.42578125" style="1" customWidth="1"/>
    <col min="11782" max="11784" width="11.42578125" style="1"/>
    <col min="11785" max="11785" width="26.42578125" style="1" customWidth="1"/>
    <col min="11786" max="11788" width="11.42578125" style="1"/>
    <col min="11789" max="11789" width="36.42578125" style="1" customWidth="1"/>
    <col min="11790" max="11792" width="11.42578125" style="1"/>
    <col min="11793" max="11793" width="27.42578125" style="1" customWidth="1"/>
    <col min="11794" max="11795" width="11.42578125" style="1"/>
    <col min="11796" max="11796" width="13.7109375" style="1" customWidth="1"/>
    <col min="11797" max="12032" width="11.42578125" style="1"/>
    <col min="12033" max="12033" width="62.140625" style="1" customWidth="1"/>
    <col min="12034" max="12034" width="12" style="1" bestFit="1" customWidth="1"/>
    <col min="12035" max="12035" width="7.7109375" style="1" customWidth="1"/>
    <col min="12036" max="12036" width="12" style="1" bestFit="1" customWidth="1"/>
    <col min="12037" max="12037" width="23.42578125" style="1" customWidth="1"/>
    <col min="12038" max="12040" width="11.42578125" style="1"/>
    <col min="12041" max="12041" width="26.42578125" style="1" customWidth="1"/>
    <col min="12042" max="12044" width="11.42578125" style="1"/>
    <col min="12045" max="12045" width="36.42578125" style="1" customWidth="1"/>
    <col min="12046" max="12048" width="11.42578125" style="1"/>
    <col min="12049" max="12049" width="27.42578125" style="1" customWidth="1"/>
    <col min="12050" max="12051" width="11.42578125" style="1"/>
    <col min="12052" max="12052" width="13.7109375" style="1" customWidth="1"/>
    <col min="12053" max="12288" width="11.42578125" style="1"/>
    <col min="12289" max="12289" width="62.140625" style="1" customWidth="1"/>
    <col min="12290" max="12290" width="12" style="1" bestFit="1" customWidth="1"/>
    <col min="12291" max="12291" width="7.7109375" style="1" customWidth="1"/>
    <col min="12292" max="12292" width="12" style="1" bestFit="1" customWidth="1"/>
    <col min="12293" max="12293" width="23.42578125" style="1" customWidth="1"/>
    <col min="12294" max="12296" width="11.42578125" style="1"/>
    <col min="12297" max="12297" width="26.42578125" style="1" customWidth="1"/>
    <col min="12298" max="12300" width="11.42578125" style="1"/>
    <col min="12301" max="12301" width="36.42578125" style="1" customWidth="1"/>
    <col min="12302" max="12304" width="11.42578125" style="1"/>
    <col min="12305" max="12305" width="27.42578125" style="1" customWidth="1"/>
    <col min="12306" max="12307" width="11.42578125" style="1"/>
    <col min="12308" max="12308" width="13.7109375" style="1" customWidth="1"/>
    <col min="12309" max="12544" width="11.42578125" style="1"/>
    <col min="12545" max="12545" width="62.140625" style="1" customWidth="1"/>
    <col min="12546" max="12546" width="12" style="1" bestFit="1" customWidth="1"/>
    <col min="12547" max="12547" width="7.7109375" style="1" customWidth="1"/>
    <col min="12548" max="12548" width="12" style="1" bestFit="1" customWidth="1"/>
    <col min="12549" max="12549" width="23.42578125" style="1" customWidth="1"/>
    <col min="12550" max="12552" width="11.42578125" style="1"/>
    <col min="12553" max="12553" width="26.42578125" style="1" customWidth="1"/>
    <col min="12554" max="12556" width="11.42578125" style="1"/>
    <col min="12557" max="12557" width="36.42578125" style="1" customWidth="1"/>
    <col min="12558" max="12560" width="11.42578125" style="1"/>
    <col min="12561" max="12561" width="27.42578125" style="1" customWidth="1"/>
    <col min="12562" max="12563" width="11.42578125" style="1"/>
    <col min="12564" max="12564" width="13.7109375" style="1" customWidth="1"/>
    <col min="12565" max="12800" width="11.42578125" style="1"/>
    <col min="12801" max="12801" width="62.140625" style="1" customWidth="1"/>
    <col min="12802" max="12802" width="12" style="1" bestFit="1" customWidth="1"/>
    <col min="12803" max="12803" width="7.7109375" style="1" customWidth="1"/>
    <col min="12804" max="12804" width="12" style="1" bestFit="1" customWidth="1"/>
    <col min="12805" max="12805" width="23.42578125" style="1" customWidth="1"/>
    <col min="12806" max="12808" width="11.42578125" style="1"/>
    <col min="12809" max="12809" width="26.42578125" style="1" customWidth="1"/>
    <col min="12810" max="12812" width="11.42578125" style="1"/>
    <col min="12813" max="12813" width="36.42578125" style="1" customWidth="1"/>
    <col min="12814" max="12816" width="11.42578125" style="1"/>
    <col min="12817" max="12817" width="27.42578125" style="1" customWidth="1"/>
    <col min="12818" max="12819" width="11.42578125" style="1"/>
    <col min="12820" max="12820" width="13.7109375" style="1" customWidth="1"/>
    <col min="12821" max="13056" width="11.42578125" style="1"/>
    <col min="13057" max="13057" width="62.140625" style="1" customWidth="1"/>
    <col min="13058" max="13058" width="12" style="1" bestFit="1" customWidth="1"/>
    <col min="13059" max="13059" width="7.7109375" style="1" customWidth="1"/>
    <col min="13060" max="13060" width="12" style="1" bestFit="1" customWidth="1"/>
    <col min="13061" max="13061" width="23.42578125" style="1" customWidth="1"/>
    <col min="13062" max="13064" width="11.42578125" style="1"/>
    <col min="13065" max="13065" width="26.42578125" style="1" customWidth="1"/>
    <col min="13066" max="13068" width="11.42578125" style="1"/>
    <col min="13069" max="13069" width="36.42578125" style="1" customWidth="1"/>
    <col min="13070" max="13072" width="11.42578125" style="1"/>
    <col min="13073" max="13073" width="27.42578125" style="1" customWidth="1"/>
    <col min="13074" max="13075" width="11.42578125" style="1"/>
    <col min="13076" max="13076" width="13.7109375" style="1" customWidth="1"/>
    <col min="13077" max="13312" width="11.42578125" style="1"/>
    <col min="13313" max="13313" width="62.140625" style="1" customWidth="1"/>
    <col min="13314" max="13314" width="12" style="1" bestFit="1" customWidth="1"/>
    <col min="13315" max="13315" width="7.7109375" style="1" customWidth="1"/>
    <col min="13316" max="13316" width="12" style="1" bestFit="1" customWidth="1"/>
    <col min="13317" max="13317" width="23.42578125" style="1" customWidth="1"/>
    <col min="13318" max="13320" width="11.42578125" style="1"/>
    <col min="13321" max="13321" width="26.42578125" style="1" customWidth="1"/>
    <col min="13322" max="13324" width="11.42578125" style="1"/>
    <col min="13325" max="13325" width="36.42578125" style="1" customWidth="1"/>
    <col min="13326" max="13328" width="11.42578125" style="1"/>
    <col min="13329" max="13329" width="27.42578125" style="1" customWidth="1"/>
    <col min="13330" max="13331" width="11.42578125" style="1"/>
    <col min="13332" max="13332" width="13.7109375" style="1" customWidth="1"/>
    <col min="13333" max="13568" width="11.42578125" style="1"/>
    <col min="13569" max="13569" width="62.140625" style="1" customWidth="1"/>
    <col min="13570" max="13570" width="12" style="1" bestFit="1" customWidth="1"/>
    <col min="13571" max="13571" width="7.7109375" style="1" customWidth="1"/>
    <col min="13572" max="13572" width="12" style="1" bestFit="1" customWidth="1"/>
    <col min="13573" max="13573" width="23.42578125" style="1" customWidth="1"/>
    <col min="13574" max="13576" width="11.42578125" style="1"/>
    <col min="13577" max="13577" width="26.42578125" style="1" customWidth="1"/>
    <col min="13578" max="13580" width="11.42578125" style="1"/>
    <col min="13581" max="13581" width="36.42578125" style="1" customWidth="1"/>
    <col min="13582" max="13584" width="11.42578125" style="1"/>
    <col min="13585" max="13585" width="27.42578125" style="1" customWidth="1"/>
    <col min="13586" max="13587" width="11.42578125" style="1"/>
    <col min="13588" max="13588" width="13.7109375" style="1" customWidth="1"/>
    <col min="13589" max="13824" width="11.42578125" style="1"/>
    <col min="13825" max="13825" width="62.140625" style="1" customWidth="1"/>
    <col min="13826" max="13826" width="12" style="1" bestFit="1" customWidth="1"/>
    <col min="13827" max="13827" width="7.7109375" style="1" customWidth="1"/>
    <col min="13828" max="13828" width="12" style="1" bestFit="1" customWidth="1"/>
    <col min="13829" max="13829" width="23.42578125" style="1" customWidth="1"/>
    <col min="13830" max="13832" width="11.42578125" style="1"/>
    <col min="13833" max="13833" width="26.42578125" style="1" customWidth="1"/>
    <col min="13834" max="13836" width="11.42578125" style="1"/>
    <col min="13837" max="13837" width="36.42578125" style="1" customWidth="1"/>
    <col min="13838" max="13840" width="11.42578125" style="1"/>
    <col min="13841" max="13841" width="27.42578125" style="1" customWidth="1"/>
    <col min="13842" max="13843" width="11.42578125" style="1"/>
    <col min="13844" max="13844" width="13.7109375" style="1" customWidth="1"/>
    <col min="13845" max="14080" width="11.42578125" style="1"/>
    <col min="14081" max="14081" width="62.140625" style="1" customWidth="1"/>
    <col min="14082" max="14082" width="12" style="1" bestFit="1" customWidth="1"/>
    <col min="14083" max="14083" width="7.7109375" style="1" customWidth="1"/>
    <col min="14084" max="14084" width="12" style="1" bestFit="1" customWidth="1"/>
    <col min="14085" max="14085" width="23.42578125" style="1" customWidth="1"/>
    <col min="14086" max="14088" width="11.42578125" style="1"/>
    <col min="14089" max="14089" width="26.42578125" style="1" customWidth="1"/>
    <col min="14090" max="14092" width="11.42578125" style="1"/>
    <col min="14093" max="14093" width="36.42578125" style="1" customWidth="1"/>
    <col min="14094" max="14096" width="11.42578125" style="1"/>
    <col min="14097" max="14097" width="27.42578125" style="1" customWidth="1"/>
    <col min="14098" max="14099" width="11.42578125" style="1"/>
    <col min="14100" max="14100" width="13.7109375" style="1" customWidth="1"/>
    <col min="14101" max="14336" width="11.42578125" style="1"/>
    <col min="14337" max="14337" width="62.140625" style="1" customWidth="1"/>
    <col min="14338" max="14338" width="12" style="1" bestFit="1" customWidth="1"/>
    <col min="14339" max="14339" width="7.7109375" style="1" customWidth="1"/>
    <col min="14340" max="14340" width="12" style="1" bestFit="1" customWidth="1"/>
    <col min="14341" max="14341" width="23.42578125" style="1" customWidth="1"/>
    <col min="14342" max="14344" width="11.42578125" style="1"/>
    <col min="14345" max="14345" width="26.42578125" style="1" customWidth="1"/>
    <col min="14346" max="14348" width="11.42578125" style="1"/>
    <col min="14349" max="14349" width="36.42578125" style="1" customWidth="1"/>
    <col min="14350" max="14352" width="11.42578125" style="1"/>
    <col min="14353" max="14353" width="27.42578125" style="1" customWidth="1"/>
    <col min="14354" max="14355" width="11.42578125" style="1"/>
    <col min="14356" max="14356" width="13.7109375" style="1" customWidth="1"/>
    <col min="14357" max="14592" width="11.42578125" style="1"/>
    <col min="14593" max="14593" width="62.140625" style="1" customWidth="1"/>
    <col min="14594" max="14594" width="12" style="1" bestFit="1" customWidth="1"/>
    <col min="14595" max="14595" width="7.7109375" style="1" customWidth="1"/>
    <col min="14596" max="14596" width="12" style="1" bestFit="1" customWidth="1"/>
    <col min="14597" max="14597" width="23.42578125" style="1" customWidth="1"/>
    <col min="14598" max="14600" width="11.42578125" style="1"/>
    <col min="14601" max="14601" width="26.42578125" style="1" customWidth="1"/>
    <col min="14602" max="14604" width="11.42578125" style="1"/>
    <col min="14605" max="14605" width="36.42578125" style="1" customWidth="1"/>
    <col min="14606" max="14608" width="11.42578125" style="1"/>
    <col min="14609" max="14609" width="27.42578125" style="1" customWidth="1"/>
    <col min="14610" max="14611" width="11.42578125" style="1"/>
    <col min="14612" max="14612" width="13.7109375" style="1" customWidth="1"/>
    <col min="14613" max="14848" width="11.42578125" style="1"/>
    <col min="14849" max="14849" width="62.140625" style="1" customWidth="1"/>
    <col min="14850" max="14850" width="12" style="1" bestFit="1" customWidth="1"/>
    <col min="14851" max="14851" width="7.7109375" style="1" customWidth="1"/>
    <col min="14852" max="14852" width="12" style="1" bestFit="1" customWidth="1"/>
    <col min="14853" max="14853" width="23.42578125" style="1" customWidth="1"/>
    <col min="14854" max="14856" width="11.42578125" style="1"/>
    <col min="14857" max="14857" width="26.42578125" style="1" customWidth="1"/>
    <col min="14858" max="14860" width="11.42578125" style="1"/>
    <col min="14861" max="14861" width="36.42578125" style="1" customWidth="1"/>
    <col min="14862" max="14864" width="11.42578125" style="1"/>
    <col min="14865" max="14865" width="27.42578125" style="1" customWidth="1"/>
    <col min="14866" max="14867" width="11.42578125" style="1"/>
    <col min="14868" max="14868" width="13.7109375" style="1" customWidth="1"/>
    <col min="14869" max="15104" width="11.42578125" style="1"/>
    <col min="15105" max="15105" width="62.140625" style="1" customWidth="1"/>
    <col min="15106" max="15106" width="12" style="1" bestFit="1" customWidth="1"/>
    <col min="15107" max="15107" width="7.7109375" style="1" customWidth="1"/>
    <col min="15108" max="15108" width="12" style="1" bestFit="1" customWidth="1"/>
    <col min="15109" max="15109" width="23.42578125" style="1" customWidth="1"/>
    <col min="15110" max="15112" width="11.42578125" style="1"/>
    <col min="15113" max="15113" width="26.42578125" style="1" customWidth="1"/>
    <col min="15114" max="15116" width="11.42578125" style="1"/>
    <col min="15117" max="15117" width="36.42578125" style="1" customWidth="1"/>
    <col min="15118" max="15120" width="11.42578125" style="1"/>
    <col min="15121" max="15121" width="27.42578125" style="1" customWidth="1"/>
    <col min="15122" max="15123" width="11.42578125" style="1"/>
    <col min="15124" max="15124" width="13.7109375" style="1" customWidth="1"/>
    <col min="15125" max="15360" width="11.42578125" style="1"/>
    <col min="15361" max="15361" width="62.140625" style="1" customWidth="1"/>
    <col min="15362" max="15362" width="12" style="1" bestFit="1" customWidth="1"/>
    <col min="15363" max="15363" width="7.7109375" style="1" customWidth="1"/>
    <col min="15364" max="15364" width="12" style="1" bestFit="1" customWidth="1"/>
    <col min="15365" max="15365" width="23.42578125" style="1" customWidth="1"/>
    <col min="15366" max="15368" width="11.42578125" style="1"/>
    <col min="15369" max="15369" width="26.42578125" style="1" customWidth="1"/>
    <col min="15370" max="15372" width="11.42578125" style="1"/>
    <col min="15373" max="15373" width="36.42578125" style="1" customWidth="1"/>
    <col min="15374" max="15376" width="11.42578125" style="1"/>
    <col min="15377" max="15377" width="27.42578125" style="1" customWidth="1"/>
    <col min="15378" max="15379" width="11.42578125" style="1"/>
    <col min="15380" max="15380" width="13.7109375" style="1" customWidth="1"/>
    <col min="15381" max="15616" width="11.42578125" style="1"/>
    <col min="15617" max="15617" width="62.140625" style="1" customWidth="1"/>
    <col min="15618" max="15618" width="12" style="1" bestFit="1" customWidth="1"/>
    <col min="15619" max="15619" width="7.7109375" style="1" customWidth="1"/>
    <col min="15620" max="15620" width="12" style="1" bestFit="1" customWidth="1"/>
    <col min="15621" max="15621" width="23.42578125" style="1" customWidth="1"/>
    <col min="15622" max="15624" width="11.42578125" style="1"/>
    <col min="15625" max="15625" width="26.42578125" style="1" customWidth="1"/>
    <col min="15626" max="15628" width="11.42578125" style="1"/>
    <col min="15629" max="15629" width="36.42578125" style="1" customWidth="1"/>
    <col min="15630" max="15632" width="11.42578125" style="1"/>
    <col min="15633" max="15633" width="27.42578125" style="1" customWidth="1"/>
    <col min="15634" max="15635" width="11.42578125" style="1"/>
    <col min="15636" max="15636" width="13.7109375" style="1" customWidth="1"/>
    <col min="15637" max="15872" width="11.42578125" style="1"/>
    <col min="15873" max="15873" width="62.140625" style="1" customWidth="1"/>
    <col min="15874" max="15874" width="12" style="1" bestFit="1" customWidth="1"/>
    <col min="15875" max="15875" width="7.7109375" style="1" customWidth="1"/>
    <col min="15876" max="15876" width="12" style="1" bestFit="1" customWidth="1"/>
    <col min="15877" max="15877" width="23.42578125" style="1" customWidth="1"/>
    <col min="15878" max="15880" width="11.42578125" style="1"/>
    <col min="15881" max="15881" width="26.42578125" style="1" customWidth="1"/>
    <col min="15882" max="15884" width="11.42578125" style="1"/>
    <col min="15885" max="15885" width="36.42578125" style="1" customWidth="1"/>
    <col min="15886" max="15888" width="11.42578125" style="1"/>
    <col min="15889" max="15889" width="27.42578125" style="1" customWidth="1"/>
    <col min="15890" max="15891" width="11.42578125" style="1"/>
    <col min="15892" max="15892" width="13.7109375" style="1" customWidth="1"/>
    <col min="15893" max="16128" width="11.42578125" style="1"/>
    <col min="16129" max="16129" width="62.140625" style="1" customWidth="1"/>
    <col min="16130" max="16130" width="12" style="1" bestFit="1" customWidth="1"/>
    <col min="16131" max="16131" width="7.7109375" style="1" customWidth="1"/>
    <col min="16132" max="16132" width="12" style="1" bestFit="1" customWidth="1"/>
    <col min="16133" max="16133" width="23.42578125" style="1" customWidth="1"/>
    <col min="16134" max="16136" width="11.42578125" style="1"/>
    <col min="16137" max="16137" width="26.42578125" style="1" customWidth="1"/>
    <col min="16138" max="16140" width="11.42578125" style="1"/>
    <col min="16141" max="16141" width="36.42578125" style="1" customWidth="1"/>
    <col min="16142" max="16144" width="11.42578125" style="1"/>
    <col min="16145" max="16145" width="27.42578125" style="1" customWidth="1"/>
    <col min="16146" max="16147" width="11.42578125" style="1"/>
    <col min="16148" max="16148" width="13.7109375" style="1" customWidth="1"/>
    <col min="16149" max="16384" width="11.42578125" style="1"/>
  </cols>
  <sheetData>
    <row r="1" spans="1:20" hidden="1"/>
    <row r="2" spans="1:20" hidden="1"/>
    <row r="3" spans="1:20" hidden="1"/>
    <row r="4" spans="1:20" hidden="1">
      <c r="A4" s="1576" t="s">
        <v>39</v>
      </c>
      <c r="B4" s="1576"/>
      <c r="C4" s="1576"/>
      <c r="E4" s="1576" t="s">
        <v>39</v>
      </c>
      <c r="F4" s="1576"/>
      <c r="G4" s="1576"/>
      <c r="I4" s="1576" t="s">
        <v>39</v>
      </c>
      <c r="J4" s="1576"/>
      <c r="K4" s="1576"/>
      <c r="M4" s="1576" t="s">
        <v>39</v>
      </c>
      <c r="N4" s="1576"/>
      <c r="O4" s="1576"/>
      <c r="Q4" s="1576" t="s">
        <v>39</v>
      </c>
      <c r="R4" s="1576"/>
      <c r="S4" s="1576"/>
    </row>
    <row r="5" spans="1:20" hidden="1">
      <c r="A5" s="1577" t="s">
        <v>40</v>
      </c>
      <c r="B5" s="1577"/>
      <c r="C5" s="1577"/>
      <c r="E5" s="1577" t="s">
        <v>40</v>
      </c>
      <c r="F5" s="1577"/>
      <c r="G5" s="1577"/>
      <c r="I5" s="1577" t="s">
        <v>40</v>
      </c>
      <c r="J5" s="1577"/>
      <c r="K5" s="1577"/>
      <c r="M5" s="1577" t="s">
        <v>40</v>
      </c>
      <c r="N5" s="1577"/>
      <c r="O5" s="1577"/>
      <c r="Q5" s="1577" t="s">
        <v>40</v>
      </c>
      <c r="R5" s="1577"/>
      <c r="S5" s="1577"/>
    </row>
    <row r="6" spans="1:20" ht="13.5" hidden="1" thickBot="1">
      <c r="A6" s="103"/>
      <c r="B6" s="103"/>
      <c r="C6" s="103"/>
      <c r="E6" s="103"/>
      <c r="F6" s="103"/>
      <c r="G6" s="103"/>
      <c r="I6" s="103"/>
      <c r="J6" s="103"/>
      <c r="K6" s="103"/>
      <c r="M6" s="103"/>
      <c r="N6" s="103"/>
      <c r="O6" s="103"/>
      <c r="Q6" s="103"/>
      <c r="R6" s="103"/>
      <c r="S6" s="103"/>
    </row>
    <row r="7" spans="1:20" ht="13.5" hidden="1" thickBot="1">
      <c r="A7" s="1591" t="s">
        <v>3</v>
      </c>
      <c r="B7" s="104" t="s">
        <v>11</v>
      </c>
      <c r="C7" s="1591" t="s">
        <v>12</v>
      </c>
      <c r="E7" s="1591" t="s">
        <v>3</v>
      </c>
      <c r="F7" s="104" t="s">
        <v>11</v>
      </c>
      <c r="G7" s="1591" t="s">
        <v>12</v>
      </c>
      <c r="I7" s="1591" t="s">
        <v>3</v>
      </c>
      <c r="J7" s="104" t="s">
        <v>11</v>
      </c>
      <c r="K7" s="1591" t="s">
        <v>12</v>
      </c>
      <c r="M7" s="1591" t="s">
        <v>3</v>
      </c>
      <c r="N7" s="104" t="s">
        <v>11</v>
      </c>
      <c r="O7" s="1591" t="s">
        <v>12</v>
      </c>
      <c r="Q7" s="1591" t="s">
        <v>3</v>
      </c>
      <c r="R7" s="104" t="s">
        <v>11</v>
      </c>
      <c r="S7" s="1591" t="s">
        <v>12</v>
      </c>
    </row>
    <row r="8" spans="1:20" ht="13.5" hidden="1" thickBot="1">
      <c r="A8" s="1592"/>
      <c r="B8" s="104" t="s">
        <v>41</v>
      </c>
      <c r="C8" s="1592"/>
      <c r="E8" s="1592"/>
      <c r="F8" s="105">
        <v>38200</v>
      </c>
      <c r="G8" s="1592"/>
      <c r="I8" s="1592"/>
      <c r="J8" s="105">
        <v>38231</v>
      </c>
      <c r="K8" s="1592"/>
      <c r="M8" s="1592"/>
      <c r="N8" s="105">
        <v>38261</v>
      </c>
      <c r="O8" s="1592"/>
      <c r="Q8" s="1593"/>
      <c r="R8" s="104" t="s">
        <v>42</v>
      </c>
      <c r="S8" s="1593"/>
    </row>
    <row r="9" spans="1:20" hidden="1">
      <c r="A9" s="106" t="s">
        <v>14</v>
      </c>
      <c r="B9" s="107">
        <v>15246923</v>
      </c>
      <c r="C9" s="108">
        <v>100</v>
      </c>
      <c r="E9" s="106" t="s">
        <v>14</v>
      </c>
      <c r="F9" s="107">
        <v>1612177</v>
      </c>
      <c r="G9" s="108">
        <v>100</v>
      </c>
      <c r="I9" s="106" t="s">
        <v>14</v>
      </c>
      <c r="J9" s="107">
        <v>1695156</v>
      </c>
      <c r="K9" s="108">
        <v>100</v>
      </c>
      <c r="M9" s="106" t="s">
        <v>14</v>
      </c>
      <c r="N9" s="107">
        <v>1671718</v>
      </c>
      <c r="O9" s="108">
        <v>100</v>
      </c>
      <c r="Q9" s="106" t="s">
        <v>14</v>
      </c>
      <c r="R9" s="107">
        <v>4606869</v>
      </c>
      <c r="S9" s="108">
        <v>100</v>
      </c>
    </row>
    <row r="10" spans="1:20" hidden="1">
      <c r="A10" s="109"/>
      <c r="B10" s="110"/>
      <c r="C10" s="110"/>
      <c r="E10" s="109"/>
      <c r="F10" s="110"/>
      <c r="G10" s="110"/>
      <c r="I10" s="109"/>
      <c r="J10" s="110"/>
      <c r="K10" s="110"/>
      <c r="M10" s="109"/>
      <c r="N10" s="110"/>
      <c r="O10" s="110"/>
      <c r="Q10" s="109"/>
      <c r="R10" s="110"/>
      <c r="S10" s="110"/>
    </row>
    <row r="11" spans="1:20" hidden="1">
      <c r="A11" s="2" t="s">
        <v>43</v>
      </c>
      <c r="B11" s="111">
        <v>640805</v>
      </c>
      <c r="C11" s="112">
        <v>4.2</v>
      </c>
      <c r="E11" s="2" t="s">
        <v>43</v>
      </c>
      <c r="F11" s="111">
        <v>77637</v>
      </c>
      <c r="G11" s="112">
        <v>4.8</v>
      </c>
      <c r="I11" s="2" t="s">
        <v>43</v>
      </c>
      <c r="J11" s="111">
        <v>62392</v>
      </c>
      <c r="K11" s="112">
        <v>3.7</v>
      </c>
      <c r="M11" s="2" t="s">
        <v>43</v>
      </c>
      <c r="N11" s="111">
        <v>46162</v>
      </c>
      <c r="O11" s="112">
        <v>2.8</v>
      </c>
      <c r="Q11" s="113" t="s">
        <v>43</v>
      </c>
      <c r="R11" s="111">
        <v>128099</v>
      </c>
      <c r="S11" s="112">
        <v>2.8</v>
      </c>
      <c r="T11" s="114">
        <f>B11+F11+J11+N11+R11</f>
        <v>955095</v>
      </c>
    </row>
    <row r="12" spans="1:20" hidden="1">
      <c r="A12" s="113" t="s">
        <v>44</v>
      </c>
      <c r="B12" s="111">
        <v>3829262</v>
      </c>
      <c r="C12" s="112">
        <v>25.1</v>
      </c>
      <c r="E12" s="113" t="s">
        <v>44</v>
      </c>
      <c r="F12" s="111">
        <v>479026</v>
      </c>
      <c r="G12" s="112">
        <v>29.7</v>
      </c>
      <c r="I12" s="113" t="s">
        <v>44</v>
      </c>
      <c r="J12" s="111">
        <v>504014</v>
      </c>
      <c r="K12" s="112">
        <v>29.7</v>
      </c>
      <c r="M12" s="113" t="s">
        <v>44</v>
      </c>
      <c r="N12" s="111">
        <v>477793</v>
      </c>
      <c r="O12" s="112">
        <v>28.6</v>
      </c>
      <c r="Q12" s="113" t="s">
        <v>44</v>
      </c>
      <c r="R12" s="111">
        <v>926486</v>
      </c>
      <c r="S12" s="112">
        <v>20.100000000000001</v>
      </c>
      <c r="T12" s="114">
        <f t="shared" ref="T12:T18" si="0">B12+F12+J12+N12+R12</f>
        <v>6216581</v>
      </c>
    </row>
    <row r="13" spans="1:20" hidden="1">
      <c r="A13" s="113" t="s">
        <v>45</v>
      </c>
      <c r="B13" s="111">
        <v>9994426</v>
      </c>
      <c r="C13" s="112">
        <v>65.599999999999994</v>
      </c>
      <c r="E13" s="113" t="s">
        <v>45</v>
      </c>
      <c r="F13" s="111">
        <v>780903</v>
      </c>
      <c r="G13" s="112">
        <v>48.4</v>
      </c>
      <c r="I13" s="113" t="s">
        <v>45</v>
      </c>
      <c r="J13" s="111">
        <v>941966</v>
      </c>
      <c r="K13" s="112">
        <v>55.6</v>
      </c>
      <c r="M13" s="113" t="s">
        <v>45</v>
      </c>
      <c r="N13" s="111">
        <v>750086</v>
      </c>
      <c r="O13" s="112">
        <v>44.9</v>
      </c>
      <c r="Q13" s="113" t="s">
        <v>45</v>
      </c>
      <c r="R13" s="111">
        <v>2886871</v>
      </c>
      <c r="S13" s="112">
        <v>62.7</v>
      </c>
      <c r="T13" s="114">
        <f t="shared" si="0"/>
        <v>15354252</v>
      </c>
    </row>
    <row r="14" spans="1:20" hidden="1">
      <c r="A14" s="113" t="s">
        <v>46</v>
      </c>
      <c r="B14" s="111">
        <v>292767</v>
      </c>
      <c r="C14" s="112">
        <v>1.9</v>
      </c>
      <c r="E14" s="113" t="s">
        <v>47</v>
      </c>
      <c r="F14" s="111">
        <v>91857</v>
      </c>
      <c r="G14" s="112">
        <v>5.7</v>
      </c>
      <c r="I14" s="113" t="s">
        <v>47</v>
      </c>
      <c r="J14" s="111">
        <v>52559</v>
      </c>
      <c r="K14" s="112">
        <v>3.1</v>
      </c>
      <c r="M14" s="113" t="s">
        <v>47</v>
      </c>
      <c r="N14" s="111">
        <v>62556</v>
      </c>
      <c r="O14" s="112">
        <v>3.7</v>
      </c>
      <c r="Q14" s="113" t="s">
        <v>46</v>
      </c>
      <c r="R14" s="111">
        <v>121629</v>
      </c>
      <c r="S14" s="112">
        <v>2.6</v>
      </c>
      <c r="T14" s="114">
        <f t="shared" si="0"/>
        <v>621368</v>
      </c>
    </row>
    <row r="15" spans="1:20" hidden="1">
      <c r="A15" s="113" t="s">
        <v>48</v>
      </c>
      <c r="B15" s="111">
        <v>241426</v>
      </c>
      <c r="C15" s="112">
        <v>1.6</v>
      </c>
      <c r="E15" s="113" t="s">
        <v>48</v>
      </c>
      <c r="F15" s="111">
        <v>39776</v>
      </c>
      <c r="G15" s="112">
        <v>2.5</v>
      </c>
      <c r="I15" s="113" t="s">
        <v>48</v>
      </c>
      <c r="J15" s="111">
        <v>39724</v>
      </c>
      <c r="K15" s="112">
        <v>2.2999999999999998</v>
      </c>
      <c r="M15" s="113" t="s">
        <v>48</v>
      </c>
      <c r="N15" s="111">
        <v>39721</v>
      </c>
      <c r="O15" s="112">
        <v>2.4</v>
      </c>
      <c r="Q15" s="113" t="s">
        <v>48</v>
      </c>
      <c r="R15" s="111">
        <v>230777</v>
      </c>
      <c r="S15" s="112"/>
      <c r="T15" s="114">
        <f t="shared" si="0"/>
        <v>591424</v>
      </c>
    </row>
    <row r="16" spans="1:20" hidden="1">
      <c r="A16" s="113" t="s">
        <v>49</v>
      </c>
      <c r="B16" s="111">
        <v>78899</v>
      </c>
      <c r="C16" s="112">
        <v>0.5</v>
      </c>
      <c r="E16" s="113" t="s">
        <v>49</v>
      </c>
      <c r="F16" s="111">
        <v>75781</v>
      </c>
      <c r="G16" s="112">
        <v>4.7</v>
      </c>
      <c r="I16" s="113" t="s">
        <v>50</v>
      </c>
      <c r="J16" s="111">
        <v>44517</v>
      </c>
      <c r="K16" s="112">
        <v>2.6</v>
      </c>
      <c r="M16" s="113" t="s">
        <v>50</v>
      </c>
      <c r="N16" s="111">
        <v>124668</v>
      </c>
      <c r="O16" s="112">
        <v>7.4</v>
      </c>
      <c r="Q16" s="113" t="s">
        <v>49</v>
      </c>
      <c r="R16" s="111">
        <v>96335</v>
      </c>
      <c r="S16" s="112">
        <v>2.1</v>
      </c>
      <c r="T16" s="114">
        <f t="shared" si="0"/>
        <v>420200</v>
      </c>
    </row>
    <row r="17" spans="1:20" hidden="1">
      <c r="A17" s="113" t="s">
        <v>51</v>
      </c>
      <c r="B17" s="111">
        <v>169338</v>
      </c>
      <c r="C17" s="112">
        <v>1.1000000000000001</v>
      </c>
      <c r="E17" s="113" t="s">
        <v>51</v>
      </c>
      <c r="F17" s="111">
        <v>67197</v>
      </c>
      <c r="G17" s="112">
        <v>4.2</v>
      </c>
      <c r="I17" s="113" t="s">
        <v>51</v>
      </c>
      <c r="J17" s="111">
        <v>49984</v>
      </c>
      <c r="K17" s="112">
        <v>3</v>
      </c>
      <c r="M17" s="113" t="s">
        <v>52</v>
      </c>
      <c r="N17" s="111">
        <v>57282</v>
      </c>
      <c r="O17" s="112">
        <v>3.4</v>
      </c>
      <c r="Q17" s="113" t="s">
        <v>51</v>
      </c>
      <c r="R17" s="111">
        <v>130122</v>
      </c>
      <c r="S17" s="112">
        <v>2.8</v>
      </c>
      <c r="T17" s="114">
        <f t="shared" si="0"/>
        <v>473923</v>
      </c>
    </row>
    <row r="18" spans="1:20" ht="13.5" hidden="1" thickBot="1">
      <c r="A18" s="115" t="s">
        <v>53</v>
      </c>
      <c r="B18" s="116"/>
      <c r="C18" s="116"/>
      <c r="E18" s="117"/>
      <c r="F18" s="116"/>
      <c r="G18" s="116"/>
      <c r="I18" s="117"/>
      <c r="J18" s="116"/>
      <c r="K18" s="116"/>
      <c r="M18" s="115" t="s">
        <v>53</v>
      </c>
      <c r="N18" s="118">
        <v>113450</v>
      </c>
      <c r="O18" s="119">
        <v>6.8</v>
      </c>
      <c r="Q18" s="113" t="s">
        <v>53</v>
      </c>
      <c r="R18" s="111">
        <v>86550</v>
      </c>
      <c r="S18" s="112">
        <v>1.9</v>
      </c>
      <c r="T18" s="114">
        <f t="shared" si="0"/>
        <v>200000</v>
      </c>
    </row>
    <row r="19" spans="1:20" ht="13.5" hidden="1" thickBot="1">
      <c r="Q19" s="117"/>
      <c r="R19" s="116"/>
      <c r="S19" s="116"/>
    </row>
    <row r="20" spans="1:20" hidden="1">
      <c r="M20" s="120"/>
      <c r="N20" s="121"/>
      <c r="O20" s="122"/>
    </row>
    <row r="21" spans="1:20" hidden="1">
      <c r="A21" s="1576" t="s">
        <v>39</v>
      </c>
      <c r="B21" s="1576"/>
      <c r="C21" s="1576"/>
    </row>
    <row r="22" spans="1:20" hidden="1">
      <c r="A22" s="1577" t="s">
        <v>40</v>
      </c>
      <c r="B22" s="1577"/>
      <c r="C22" s="1577"/>
    </row>
    <row r="23" spans="1:20" ht="13.5" hidden="1" thickBot="1">
      <c r="A23" s="103"/>
      <c r="B23" s="103"/>
      <c r="C23" s="103"/>
    </row>
    <row r="24" spans="1:20" ht="13.5" hidden="1" thickBot="1">
      <c r="A24" s="1591" t="s">
        <v>3</v>
      </c>
      <c r="B24" s="104" t="s">
        <v>11</v>
      </c>
      <c r="C24" s="1591" t="s">
        <v>12</v>
      </c>
    </row>
    <row r="25" spans="1:20" ht="13.5" hidden="1" thickBot="1">
      <c r="A25" s="1592"/>
      <c r="B25" s="104">
        <v>2004</v>
      </c>
      <c r="C25" s="1592"/>
    </row>
    <row r="26" spans="1:20" hidden="1">
      <c r="A26" s="106" t="s">
        <v>14</v>
      </c>
      <c r="B26" s="107">
        <f>SUM(B28:B35)</f>
        <v>24832843</v>
      </c>
      <c r="C26" s="107">
        <f>SUM(C28:C35)</f>
        <v>100</v>
      </c>
    </row>
    <row r="27" spans="1:20" hidden="1">
      <c r="A27" s="109"/>
      <c r="B27" s="110"/>
      <c r="C27" s="110"/>
    </row>
    <row r="28" spans="1:20" hidden="1">
      <c r="A28" s="94" t="s">
        <v>43</v>
      </c>
      <c r="B28" s="111">
        <v>955095</v>
      </c>
      <c r="C28" s="123">
        <f>B28*100/B26</f>
        <v>3.8460960752661304</v>
      </c>
    </row>
    <row r="29" spans="1:20" hidden="1">
      <c r="A29" s="124" t="s">
        <v>44</v>
      </c>
      <c r="B29" s="111">
        <v>6216581</v>
      </c>
      <c r="C29" s="123">
        <f>B29*100/B26</f>
        <v>25.033706370229137</v>
      </c>
    </row>
    <row r="30" spans="1:20" hidden="1">
      <c r="A30" s="124" t="s">
        <v>45</v>
      </c>
      <c r="B30" s="111">
        <v>15354252</v>
      </c>
      <c r="C30" s="123">
        <f>B30*100/B26</f>
        <v>61.8304235242014</v>
      </c>
    </row>
    <row r="31" spans="1:20" hidden="1">
      <c r="A31" s="124" t="s">
        <v>46</v>
      </c>
      <c r="B31" s="111">
        <v>621368</v>
      </c>
      <c r="C31" s="123">
        <f>B31*100/B26</f>
        <v>2.5022024260371638</v>
      </c>
    </row>
    <row r="32" spans="1:20" hidden="1">
      <c r="A32" s="113" t="s">
        <v>48</v>
      </c>
      <c r="B32" s="111">
        <v>591424</v>
      </c>
      <c r="C32" s="123">
        <f>B32*100/B26</f>
        <v>2.3816201793729377</v>
      </c>
    </row>
    <row r="33" spans="1:5" hidden="1">
      <c r="A33" s="124" t="s">
        <v>49</v>
      </c>
      <c r="B33" s="111">
        <v>420200</v>
      </c>
      <c r="C33" s="123">
        <f>B33*100/B26</f>
        <v>1.6921139476458655</v>
      </c>
    </row>
    <row r="34" spans="1:5" hidden="1">
      <c r="A34" s="124" t="s">
        <v>51</v>
      </c>
      <c r="B34" s="111">
        <v>473923</v>
      </c>
      <c r="C34" s="123">
        <f>B34*100/B26</f>
        <v>1.9084524474302036</v>
      </c>
    </row>
    <row r="35" spans="1:5" ht="13.5" hidden="1" thickBot="1">
      <c r="A35" s="125" t="s">
        <v>53</v>
      </c>
      <c r="B35" s="118">
        <v>200000</v>
      </c>
      <c r="C35" s="126">
        <f>B35*100/B26</f>
        <v>0.80538502981716587</v>
      </c>
    </row>
    <row r="36" spans="1:5" hidden="1"/>
    <row r="37" spans="1:5" hidden="1"/>
    <row r="39" spans="1:5">
      <c r="A39" s="1576" t="s">
        <v>0</v>
      </c>
      <c r="B39" s="1576"/>
      <c r="C39" s="1576"/>
    </row>
    <row r="40" spans="1:5">
      <c r="A40" s="1576" t="s">
        <v>54</v>
      </c>
      <c r="B40" s="1576"/>
      <c r="C40" s="1576"/>
    </row>
    <row r="41" spans="1:5">
      <c r="A41" s="1577" t="s">
        <v>55</v>
      </c>
      <c r="B41" s="1577"/>
      <c r="C41" s="1577"/>
    </row>
    <row r="42" spans="1:5">
      <c r="A42" s="127"/>
      <c r="B42" s="127"/>
      <c r="C42" s="127"/>
    </row>
    <row r="43" spans="1:5">
      <c r="A43" s="1587" t="s">
        <v>3</v>
      </c>
      <c r="B43" s="1044" t="s">
        <v>11</v>
      </c>
      <c r="C43" s="1589" t="s">
        <v>12</v>
      </c>
    </row>
    <row r="44" spans="1:5" ht="22.5">
      <c r="A44" s="1588"/>
      <c r="B44" s="128" t="s">
        <v>56</v>
      </c>
      <c r="C44" s="1590"/>
    </row>
    <row r="45" spans="1:5">
      <c r="A45" s="30" t="s">
        <v>14</v>
      </c>
      <c r="B45" s="129">
        <f>SUM(B47:B55)</f>
        <v>92798576283.039993</v>
      </c>
      <c r="C45" s="130">
        <f>SUM(C47:C55)</f>
        <v>99.999999999999986</v>
      </c>
      <c r="D45" s="94"/>
      <c r="E45" s="82"/>
    </row>
    <row r="46" spans="1:5">
      <c r="A46" s="131"/>
      <c r="B46" s="132"/>
      <c r="C46" s="133"/>
      <c r="E46" s="114"/>
    </row>
    <row r="47" spans="1:5">
      <c r="A47" s="134" t="s">
        <v>15</v>
      </c>
      <c r="B47" s="135">
        <f>'[18]INGR 1 '!D13</f>
        <v>3965691909.2999997</v>
      </c>
      <c r="C47" s="136">
        <f>B47*100/B45</f>
        <v>4.2734404644360646</v>
      </c>
      <c r="D47" s="137"/>
      <c r="E47" s="83"/>
    </row>
    <row r="48" spans="1:5">
      <c r="A48" s="134" t="s">
        <v>26</v>
      </c>
      <c r="B48" s="135">
        <f>'[18]INGR 1 '!D24</f>
        <v>27786766397</v>
      </c>
      <c r="C48" s="136">
        <f>B48*100/B45</f>
        <v>29.943095583976486</v>
      </c>
      <c r="D48" s="137"/>
    </row>
    <row r="49" spans="1:6">
      <c r="A49" s="134" t="s">
        <v>57</v>
      </c>
      <c r="B49" s="135">
        <f>'[18]INGR 1 '!D26</f>
        <v>48879624883.290001</v>
      </c>
      <c r="C49" s="136">
        <f>B49*100/B45</f>
        <v>52.672817667164267</v>
      </c>
      <c r="D49" s="137"/>
      <c r="E49" s="99"/>
    </row>
    <row r="50" spans="1:6">
      <c r="A50" s="134" t="s">
        <v>28</v>
      </c>
      <c r="B50" s="135">
        <f>'[18]INGR 1 '!D28</f>
        <v>4296259362.0699997</v>
      </c>
      <c r="C50" s="136">
        <f>B50*100/B45</f>
        <v>4.6296608570439792</v>
      </c>
      <c r="D50" s="137"/>
      <c r="E50" s="99"/>
    </row>
    <row r="51" spans="1:6">
      <c r="A51" s="134" t="s">
        <v>58</v>
      </c>
      <c r="B51" s="135">
        <f>'[18]INGR 1 '!D30</f>
        <v>3716576608</v>
      </c>
      <c r="C51" s="136">
        <f>B51*100/B45</f>
        <v>4.0049931333690587</v>
      </c>
      <c r="D51" s="137"/>
      <c r="E51" s="99"/>
    </row>
    <row r="52" spans="1:6">
      <c r="A52" s="134" t="s">
        <v>32</v>
      </c>
      <c r="B52" s="135">
        <f>'[18]INGR 1 '!D32</f>
        <v>70425809</v>
      </c>
      <c r="C52" s="136">
        <f>B52*100/B45</f>
        <v>7.5891044691459478E-2</v>
      </c>
      <c r="D52" s="137"/>
      <c r="E52" s="99"/>
    </row>
    <row r="53" spans="1:6" ht="12.75" customHeight="1">
      <c r="A53" s="134" t="s">
        <v>33</v>
      </c>
      <c r="B53" s="135">
        <f>'[18]INGR 1 '!D34</f>
        <v>2694242709.4000001</v>
      </c>
      <c r="C53" s="136">
        <f>B53*100/B45</f>
        <v>2.9033233238217298</v>
      </c>
      <c r="D53" s="137"/>
    </row>
    <row r="54" spans="1:6">
      <c r="A54" s="55" t="s">
        <v>34</v>
      </c>
      <c r="B54" s="135">
        <f>'[18]INGR 1 '!D37</f>
        <v>52381827.18</v>
      </c>
      <c r="C54" s="136">
        <f>B54*100/B45</f>
        <v>5.6446800455464942E-2</v>
      </c>
      <c r="D54" s="137"/>
    </row>
    <row r="55" spans="1:6">
      <c r="A55" s="55" t="s">
        <v>36</v>
      </c>
      <c r="B55" s="135">
        <f>'[18]INGR 1 '!D39</f>
        <v>1336606777.8</v>
      </c>
      <c r="C55" s="136">
        <f>B55*100/B45</f>
        <v>1.4403311250414952</v>
      </c>
      <c r="D55" s="138"/>
      <c r="E55" s="99"/>
    </row>
    <row r="56" spans="1:6" ht="8.25" customHeight="1">
      <c r="A56" s="139"/>
      <c r="B56" s="140"/>
      <c r="C56" s="141"/>
      <c r="D56" s="142"/>
    </row>
    <row r="58" spans="1:6">
      <c r="B58" s="81"/>
    </row>
    <row r="59" spans="1:6">
      <c r="A59" s="143"/>
      <c r="B59" s="144"/>
      <c r="C59" s="144"/>
      <c r="D59" s="6"/>
      <c r="E59" s="144"/>
      <c r="F59" s="144"/>
    </row>
    <row r="64" spans="1:6">
      <c r="B64" s="114"/>
    </row>
  </sheetData>
  <mergeCells count="29">
    <mergeCell ref="A5:C5"/>
    <mergeCell ref="E5:G5"/>
    <mergeCell ref="I5:K5"/>
    <mergeCell ref="M5:O5"/>
    <mergeCell ref="Q5:S5"/>
    <mergeCell ref="A4:C4"/>
    <mergeCell ref="E4:G4"/>
    <mergeCell ref="I4:K4"/>
    <mergeCell ref="M4:O4"/>
    <mergeCell ref="Q4:S4"/>
    <mergeCell ref="S7:S8"/>
    <mergeCell ref="A21:C21"/>
    <mergeCell ref="A22:C22"/>
    <mergeCell ref="A7:A8"/>
    <mergeCell ref="C7:C8"/>
    <mergeCell ref="E7:E8"/>
    <mergeCell ref="G7:G8"/>
    <mergeCell ref="I7:I8"/>
    <mergeCell ref="K7:K8"/>
    <mergeCell ref="A43:A44"/>
    <mergeCell ref="C43:C44"/>
    <mergeCell ref="M7:M8"/>
    <mergeCell ref="O7:O8"/>
    <mergeCell ref="Q7:Q8"/>
    <mergeCell ref="A24:A25"/>
    <mergeCell ref="C24:C25"/>
    <mergeCell ref="A39:C39"/>
    <mergeCell ref="A40:C40"/>
    <mergeCell ref="A41:C41"/>
  </mergeCells>
  <pageMargins left="0.75" right="0.75" top="1" bottom="1" header="0" footer="0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showGridLines="0" zoomScale="110" zoomScaleNormal="110" workbookViewId="0">
      <selection activeCell="H30" sqref="H30"/>
    </sheetView>
  </sheetViews>
  <sheetFormatPr baseColWidth="10" defaultRowHeight="11.25"/>
  <cols>
    <col min="1" max="1" width="40.42578125" style="440" customWidth="1"/>
    <col min="2" max="4" width="14.7109375" style="440" customWidth="1"/>
    <col min="5" max="5" width="7.85546875" style="440" customWidth="1"/>
    <col min="6" max="16384" width="11.42578125" style="440"/>
  </cols>
  <sheetData>
    <row r="1" spans="1:5">
      <c r="A1" s="439"/>
      <c r="B1" s="439"/>
      <c r="C1" s="439"/>
      <c r="D1" s="439"/>
    </row>
    <row r="2" spans="1:5">
      <c r="A2" s="439"/>
      <c r="B2" s="439"/>
      <c r="C2" s="439"/>
      <c r="D2" s="439"/>
    </row>
    <row r="3" spans="1:5">
      <c r="A3" s="1568" t="s">
        <v>334</v>
      </c>
      <c r="B3" s="1568"/>
      <c r="C3" s="1568"/>
      <c r="D3" s="1568"/>
    </row>
    <row r="4" spans="1:5">
      <c r="A4" s="1568" t="s">
        <v>273</v>
      </c>
      <c r="B4" s="1568"/>
      <c r="C4" s="1568"/>
      <c r="D4" s="1568"/>
      <c r="E4" s="470"/>
    </row>
    <row r="6" spans="1:5">
      <c r="A6" s="1569" t="s">
        <v>3</v>
      </c>
      <c r="B6" s="443">
        <v>2021</v>
      </c>
      <c r="C6" s="1570">
        <v>2022</v>
      </c>
      <c r="D6" s="1570"/>
    </row>
    <row r="7" spans="1:5">
      <c r="A7" s="1569"/>
      <c r="B7" s="444" t="s">
        <v>274</v>
      </c>
      <c r="C7" s="444" t="s">
        <v>275</v>
      </c>
      <c r="D7" s="444" t="s">
        <v>274</v>
      </c>
    </row>
    <row r="8" spans="1:5">
      <c r="A8" s="485"/>
      <c r="B8" s="486"/>
      <c r="C8" s="486"/>
      <c r="D8" s="487"/>
    </row>
    <row r="9" spans="1:5">
      <c r="A9" s="488" t="s">
        <v>276</v>
      </c>
      <c r="B9" s="489">
        <v>81300147178.279999</v>
      </c>
      <c r="C9" s="489">
        <v>82808199057</v>
      </c>
      <c r="D9" s="490">
        <v>91851728686.699997</v>
      </c>
    </row>
    <row r="10" spans="1:5">
      <c r="A10" s="450"/>
      <c r="B10" s="452"/>
      <c r="C10" s="452"/>
      <c r="D10" s="453"/>
    </row>
    <row r="11" spans="1:5">
      <c r="A11" s="468" t="s">
        <v>335</v>
      </c>
      <c r="B11" s="452">
        <v>48109076302.550003</v>
      </c>
      <c r="C11" s="452">
        <v>51443931952.389999</v>
      </c>
      <c r="D11" s="453">
        <v>55289669051.970001</v>
      </c>
    </row>
    <row r="12" spans="1:5">
      <c r="A12" s="468" t="s">
        <v>336</v>
      </c>
      <c r="B12" s="452">
        <v>23507312958.43</v>
      </c>
      <c r="C12" s="452">
        <v>22800984439.400002</v>
      </c>
      <c r="D12" s="453">
        <v>25803063726.150002</v>
      </c>
    </row>
    <row r="13" spans="1:5">
      <c r="A13" s="468" t="s">
        <v>337</v>
      </c>
      <c r="B13" s="452">
        <v>6406239696.9700003</v>
      </c>
      <c r="C13" s="452">
        <v>5705309544.0100002</v>
      </c>
      <c r="D13" s="453">
        <v>6623695943.0200005</v>
      </c>
    </row>
    <row r="14" spans="1:5">
      <c r="A14" s="468" t="s">
        <v>338</v>
      </c>
      <c r="B14" s="452">
        <v>2241423210.8699999</v>
      </c>
      <c r="C14" s="452">
        <v>2194318541.8299999</v>
      </c>
      <c r="D14" s="453">
        <v>2523232337.96</v>
      </c>
    </row>
    <row r="15" spans="1:5">
      <c r="A15" s="468" t="s">
        <v>339</v>
      </c>
      <c r="B15" s="452">
        <v>1036095009.46</v>
      </c>
      <c r="C15" s="452">
        <v>663654579.37</v>
      </c>
      <c r="D15" s="453">
        <v>1612067627.5999999</v>
      </c>
    </row>
    <row r="16" spans="1:5">
      <c r="A16" s="491"/>
      <c r="B16" s="465"/>
      <c r="C16" s="465"/>
      <c r="D16" s="466"/>
    </row>
    <row r="17" spans="1:4">
      <c r="A17" s="439"/>
      <c r="B17" s="439"/>
      <c r="C17" s="439"/>
      <c r="D17" s="439"/>
    </row>
    <row r="18" spans="1:4">
      <c r="A18" s="439"/>
      <c r="B18" s="439"/>
      <c r="C18" s="439"/>
      <c r="D18" s="439"/>
    </row>
    <row r="19" spans="1:4">
      <c r="A19" s="1568" t="s">
        <v>334</v>
      </c>
      <c r="B19" s="1568"/>
      <c r="C19" s="1568"/>
      <c r="D19" s="1568"/>
    </row>
    <row r="20" spans="1:4">
      <c r="A20" s="1568" t="s">
        <v>273</v>
      </c>
      <c r="B20" s="1568"/>
      <c r="C20" s="1568"/>
      <c r="D20" s="1568"/>
    </row>
    <row r="22" spans="1:4">
      <c r="A22" s="1569" t="s">
        <v>335</v>
      </c>
      <c r="B22" s="443">
        <v>2021</v>
      </c>
      <c r="C22" s="1570">
        <v>2022</v>
      </c>
      <c r="D22" s="1570"/>
    </row>
    <row r="23" spans="1:4">
      <c r="A23" s="1569"/>
      <c r="B23" s="444" t="s">
        <v>274</v>
      </c>
      <c r="C23" s="444" t="s">
        <v>275</v>
      </c>
      <c r="D23" s="444" t="s">
        <v>274</v>
      </c>
    </row>
    <row r="24" spans="1:4">
      <c r="A24" s="485"/>
      <c r="B24" s="486"/>
      <c r="C24" s="486"/>
      <c r="D24" s="487"/>
    </row>
    <row r="25" spans="1:4">
      <c r="A25" s="488" t="s">
        <v>14</v>
      </c>
      <c r="B25" s="489">
        <v>48109076302.550003</v>
      </c>
      <c r="C25" s="489">
        <v>51443931952.389999</v>
      </c>
      <c r="D25" s="490">
        <v>55289669051.970001</v>
      </c>
    </row>
    <row r="26" spans="1:4">
      <c r="A26" s="450"/>
      <c r="B26" s="452"/>
      <c r="C26" s="452"/>
      <c r="D26" s="453"/>
    </row>
    <row r="27" spans="1:4">
      <c r="A27" s="468" t="s">
        <v>320</v>
      </c>
      <c r="B27" s="452">
        <v>33479535824.91</v>
      </c>
      <c r="C27" s="452">
        <v>33821485500.75</v>
      </c>
      <c r="D27" s="453">
        <v>35835633049.550003</v>
      </c>
    </row>
    <row r="28" spans="1:4">
      <c r="A28" s="468" t="s">
        <v>318</v>
      </c>
      <c r="B28" s="452">
        <v>10266072373.690001</v>
      </c>
      <c r="C28" s="452">
        <v>13104258525.59</v>
      </c>
      <c r="D28" s="453">
        <v>14219815061.200001</v>
      </c>
    </row>
    <row r="29" spans="1:4">
      <c r="A29" s="468" t="s">
        <v>340</v>
      </c>
      <c r="B29" s="452">
        <v>1603309055.9000001</v>
      </c>
      <c r="C29" s="452">
        <v>1892415062.2</v>
      </c>
      <c r="D29" s="453">
        <v>1597526708.75</v>
      </c>
    </row>
    <row r="30" spans="1:4">
      <c r="A30" s="468" t="s">
        <v>341</v>
      </c>
      <c r="B30" s="452">
        <v>924497650.89999998</v>
      </c>
      <c r="C30" s="452">
        <v>954503029.40999997</v>
      </c>
      <c r="D30" s="453">
        <v>989584565.04999995</v>
      </c>
    </row>
    <row r="31" spans="1:4">
      <c r="A31" s="468" t="s">
        <v>342</v>
      </c>
      <c r="B31" s="452">
        <v>190087023.47999999</v>
      </c>
      <c r="C31" s="452">
        <v>178301281.94999999</v>
      </c>
      <c r="D31" s="453">
        <v>210311202.09999999</v>
      </c>
    </row>
    <row r="32" spans="1:4">
      <c r="A32" s="468" t="s">
        <v>343</v>
      </c>
      <c r="B32" s="452">
        <v>941387570.5</v>
      </c>
      <c r="C32" s="452">
        <v>1149068085.8199999</v>
      </c>
      <c r="D32" s="453">
        <v>1074415763.29</v>
      </c>
    </row>
    <row r="33" spans="1:4">
      <c r="A33" s="468" t="s">
        <v>344</v>
      </c>
      <c r="B33" s="452">
        <v>27789477.420000002</v>
      </c>
      <c r="C33" s="452">
        <v>25285086.84</v>
      </c>
      <c r="D33" s="453">
        <v>27708072.469999999</v>
      </c>
    </row>
    <row r="34" spans="1:4">
      <c r="A34" s="468" t="s">
        <v>345</v>
      </c>
      <c r="B34" s="452">
        <v>112009513.77</v>
      </c>
      <c r="C34" s="452">
        <v>80675384.680000007</v>
      </c>
      <c r="D34" s="453">
        <v>118976428.64</v>
      </c>
    </row>
    <row r="35" spans="1:4">
      <c r="A35" s="468" t="s">
        <v>346</v>
      </c>
      <c r="B35" s="452">
        <v>564387811.98000002</v>
      </c>
      <c r="C35" s="452">
        <v>237939995.15000001</v>
      </c>
      <c r="D35" s="453">
        <v>1215698200.9200001</v>
      </c>
    </row>
    <row r="36" spans="1:4">
      <c r="A36" s="464"/>
      <c r="B36" s="465"/>
      <c r="C36" s="465"/>
      <c r="D36" s="466"/>
    </row>
    <row r="37" spans="1:4">
      <c r="A37" s="439"/>
      <c r="B37" s="439"/>
      <c r="C37" s="439"/>
      <c r="D37" s="439"/>
    </row>
    <row r="38" spans="1:4">
      <c r="A38" s="439"/>
      <c r="B38" s="439"/>
      <c r="C38" s="439"/>
      <c r="D38" s="439"/>
    </row>
    <row r="39" spans="1:4">
      <c r="A39" s="1568" t="s">
        <v>334</v>
      </c>
      <c r="B39" s="1568"/>
      <c r="C39" s="1568"/>
      <c r="D39" s="1568"/>
    </row>
    <row r="40" spans="1:4">
      <c r="A40" s="1568" t="s">
        <v>273</v>
      </c>
      <c r="B40" s="1568"/>
      <c r="C40" s="1568"/>
      <c r="D40" s="1568"/>
    </row>
    <row r="42" spans="1:4">
      <c r="A42" s="1569" t="s">
        <v>336</v>
      </c>
      <c r="B42" s="443">
        <v>2021</v>
      </c>
      <c r="C42" s="1570">
        <v>2022</v>
      </c>
      <c r="D42" s="1570"/>
    </row>
    <row r="43" spans="1:4">
      <c r="A43" s="1569"/>
      <c r="B43" s="444" t="s">
        <v>274</v>
      </c>
      <c r="C43" s="444" t="s">
        <v>275</v>
      </c>
      <c r="D43" s="444" t="s">
        <v>274</v>
      </c>
    </row>
    <row r="44" spans="1:4">
      <c r="A44" s="485"/>
      <c r="B44" s="486"/>
      <c r="C44" s="486"/>
      <c r="D44" s="487"/>
    </row>
    <row r="45" spans="1:4">
      <c r="A45" s="488" t="s">
        <v>14</v>
      </c>
      <c r="B45" s="489">
        <v>23507312958.43</v>
      </c>
      <c r="C45" s="489">
        <v>22800984439.400002</v>
      </c>
      <c r="D45" s="490">
        <v>25803063726.150002</v>
      </c>
    </row>
    <row r="46" spans="1:4">
      <c r="A46" s="450"/>
      <c r="B46" s="452"/>
      <c r="C46" s="452"/>
      <c r="D46" s="453"/>
    </row>
    <row r="47" spans="1:4">
      <c r="A47" s="468" t="s">
        <v>347</v>
      </c>
      <c r="B47" s="452">
        <v>1989518926.25</v>
      </c>
      <c r="C47" s="452">
        <v>1890841133.3399999</v>
      </c>
      <c r="D47" s="453">
        <v>2618488584.6300001</v>
      </c>
    </row>
    <row r="48" spans="1:4">
      <c r="A48" s="468" t="s">
        <v>348</v>
      </c>
      <c r="B48" s="452">
        <v>1242165095.1400001</v>
      </c>
      <c r="C48" s="452">
        <v>1005829767.85</v>
      </c>
      <c r="D48" s="453">
        <v>1180991216.26</v>
      </c>
    </row>
    <row r="49" spans="1:4">
      <c r="A49" s="468" t="s">
        <v>349</v>
      </c>
      <c r="B49" s="452">
        <v>2978559188.3600001</v>
      </c>
      <c r="C49" s="452">
        <v>2150816603.98</v>
      </c>
      <c r="D49" s="453">
        <v>2693230899.5500002</v>
      </c>
    </row>
    <row r="50" spans="1:4">
      <c r="A50" s="468" t="s">
        <v>350</v>
      </c>
      <c r="B50" s="452">
        <v>388657264.05000001</v>
      </c>
      <c r="C50" s="452">
        <v>273437684.94</v>
      </c>
      <c r="D50" s="453">
        <v>408648656.47000003</v>
      </c>
    </row>
    <row r="51" spans="1:4">
      <c r="A51" s="468" t="s">
        <v>351</v>
      </c>
      <c r="B51" s="452">
        <v>382687762.86000001</v>
      </c>
      <c r="C51" s="452">
        <v>289903946.92000002</v>
      </c>
      <c r="D51" s="453">
        <v>390658312.30000001</v>
      </c>
    </row>
    <row r="52" spans="1:4">
      <c r="A52" s="468" t="s">
        <v>352</v>
      </c>
      <c r="B52" s="452">
        <v>16525724721.77</v>
      </c>
      <c r="C52" s="452">
        <v>17190155302.369999</v>
      </c>
      <c r="D52" s="453">
        <v>18511046056.939999</v>
      </c>
    </row>
    <row r="53" spans="1:4">
      <c r="A53" s="464"/>
      <c r="B53" s="465"/>
      <c r="C53" s="465"/>
      <c r="D53" s="466"/>
    </row>
    <row r="54" spans="1:4">
      <c r="A54" s="439"/>
      <c r="B54" s="439"/>
      <c r="C54" s="439"/>
      <c r="D54" s="439"/>
    </row>
    <row r="55" spans="1:4">
      <c r="A55" s="439"/>
      <c r="B55" s="439"/>
      <c r="C55" s="439"/>
      <c r="D55" s="439"/>
    </row>
    <row r="56" spans="1:4">
      <c r="A56" s="1568" t="s">
        <v>334</v>
      </c>
      <c r="B56" s="1568"/>
      <c r="C56" s="1568"/>
      <c r="D56" s="1568"/>
    </row>
    <row r="57" spans="1:4">
      <c r="A57" s="1568" t="s">
        <v>273</v>
      </c>
      <c r="B57" s="1568"/>
      <c r="C57" s="1568"/>
      <c r="D57" s="1568"/>
    </row>
    <row r="59" spans="1:4">
      <c r="A59" s="1569" t="s">
        <v>337</v>
      </c>
      <c r="B59" s="443">
        <v>2021</v>
      </c>
      <c r="C59" s="1570">
        <v>2022</v>
      </c>
      <c r="D59" s="1570"/>
    </row>
    <row r="60" spans="1:4">
      <c r="A60" s="1569"/>
      <c r="B60" s="444" t="s">
        <v>274</v>
      </c>
      <c r="C60" s="444" t="s">
        <v>275</v>
      </c>
      <c r="D60" s="444" t="s">
        <v>274</v>
      </c>
    </row>
    <row r="61" spans="1:4">
      <c r="A61" s="485"/>
      <c r="B61" s="486"/>
      <c r="C61" s="486"/>
      <c r="D61" s="487"/>
    </row>
    <row r="62" spans="1:4">
      <c r="A62" s="488" t="s">
        <v>14</v>
      </c>
      <c r="B62" s="489">
        <v>6406239696.9700003</v>
      </c>
      <c r="C62" s="489">
        <v>5705309544.0100002</v>
      </c>
      <c r="D62" s="490">
        <v>6623695943.0200005</v>
      </c>
    </row>
    <row r="63" spans="1:4">
      <c r="A63" s="450"/>
      <c r="B63" s="452"/>
      <c r="C63" s="452"/>
      <c r="D63" s="453"/>
    </row>
    <row r="64" spans="1:4">
      <c r="A64" s="468" t="s">
        <v>353</v>
      </c>
      <c r="B64" s="452">
        <v>2184313084.6900001</v>
      </c>
      <c r="C64" s="452">
        <v>1842649725.45</v>
      </c>
      <c r="D64" s="453">
        <v>2307587641.96</v>
      </c>
    </row>
    <row r="65" spans="1:4">
      <c r="A65" s="468" t="s">
        <v>354</v>
      </c>
      <c r="B65" s="452">
        <v>2092042747.03</v>
      </c>
      <c r="C65" s="452">
        <v>2140005619.46</v>
      </c>
      <c r="D65" s="453">
        <v>2205438226.0999999</v>
      </c>
    </row>
    <row r="66" spans="1:4">
      <c r="A66" s="468" t="s">
        <v>355</v>
      </c>
      <c r="B66" s="452">
        <v>88460709.450000003</v>
      </c>
      <c r="C66" s="452">
        <v>104815982.17</v>
      </c>
      <c r="D66" s="453">
        <v>123671564.09</v>
      </c>
    </row>
    <row r="67" spans="1:4">
      <c r="A67" s="468" t="s">
        <v>356</v>
      </c>
      <c r="B67" s="452">
        <v>1894217092.6600001</v>
      </c>
      <c r="C67" s="452">
        <v>1603355238.03</v>
      </c>
      <c r="D67" s="453">
        <v>1934021083.73</v>
      </c>
    </row>
    <row r="68" spans="1:4">
      <c r="A68" s="468" t="s">
        <v>357</v>
      </c>
      <c r="B68" s="452">
        <v>147206063.13999999</v>
      </c>
      <c r="C68" s="452">
        <v>14482978.9</v>
      </c>
      <c r="D68" s="453">
        <v>52977427.140000001</v>
      </c>
    </row>
    <row r="69" spans="1:4">
      <c r="A69" s="464"/>
      <c r="B69" s="465"/>
      <c r="C69" s="465"/>
      <c r="D69" s="466"/>
    </row>
    <row r="70" spans="1:4">
      <c r="A70" s="439"/>
      <c r="B70" s="439"/>
      <c r="C70" s="439"/>
      <c r="D70" s="439"/>
    </row>
    <row r="71" spans="1:4">
      <c r="A71" s="439"/>
      <c r="B71" s="439"/>
      <c r="C71" s="439"/>
      <c r="D71" s="439"/>
    </row>
    <row r="72" spans="1:4">
      <c r="A72" s="1568" t="s">
        <v>334</v>
      </c>
      <c r="B72" s="1568"/>
      <c r="C72" s="1568"/>
      <c r="D72" s="1568"/>
    </row>
    <row r="73" spans="1:4">
      <c r="A73" s="1568" t="s">
        <v>273</v>
      </c>
      <c r="B73" s="1568"/>
      <c r="C73" s="1568"/>
      <c r="D73" s="1568"/>
    </row>
    <row r="75" spans="1:4">
      <c r="A75" s="1569" t="s">
        <v>338</v>
      </c>
      <c r="B75" s="443">
        <v>2021</v>
      </c>
      <c r="C75" s="1570">
        <v>2022</v>
      </c>
      <c r="D75" s="1570"/>
    </row>
    <row r="76" spans="1:4">
      <c r="A76" s="1569"/>
      <c r="B76" s="444" t="s">
        <v>274</v>
      </c>
      <c r="C76" s="444" t="s">
        <v>275</v>
      </c>
      <c r="D76" s="444" t="s">
        <v>274</v>
      </c>
    </row>
    <row r="77" spans="1:4">
      <c r="A77" s="485"/>
      <c r="B77" s="486"/>
      <c r="C77" s="486"/>
      <c r="D77" s="487"/>
    </row>
    <row r="78" spans="1:4">
      <c r="A78" s="488" t="s">
        <v>14</v>
      </c>
      <c r="B78" s="489">
        <v>2241423210.8699999</v>
      </c>
      <c r="C78" s="489">
        <v>2194318541.8299999</v>
      </c>
      <c r="D78" s="490">
        <v>2523232337.96</v>
      </c>
    </row>
    <row r="79" spans="1:4">
      <c r="A79" s="450"/>
      <c r="B79" s="452"/>
      <c r="C79" s="452"/>
      <c r="D79" s="453"/>
    </row>
    <row r="80" spans="1:4">
      <c r="A80" s="468" t="s">
        <v>358</v>
      </c>
      <c r="B80" s="452">
        <v>459168900.22000003</v>
      </c>
      <c r="C80" s="452">
        <v>267621935.74000001</v>
      </c>
      <c r="D80" s="453">
        <v>561507902.07000005</v>
      </c>
    </row>
    <row r="81" spans="1:4">
      <c r="A81" s="468" t="s">
        <v>359</v>
      </c>
      <c r="B81" s="452">
        <v>939888.59</v>
      </c>
      <c r="C81" s="452">
        <v>42803613.200000003</v>
      </c>
      <c r="D81" s="453">
        <v>2628517.88</v>
      </c>
    </row>
    <row r="82" spans="1:4">
      <c r="A82" s="468" t="s">
        <v>328</v>
      </c>
      <c r="B82" s="452">
        <v>150512207.69999999</v>
      </c>
      <c r="C82" s="452">
        <v>269075616.89999998</v>
      </c>
      <c r="D82" s="453">
        <v>225664831.22</v>
      </c>
    </row>
    <row r="83" spans="1:4">
      <c r="A83" s="468" t="s">
        <v>360</v>
      </c>
      <c r="B83" s="452">
        <v>1175389559.28</v>
      </c>
      <c r="C83" s="452">
        <v>585711226.71000004</v>
      </c>
      <c r="D83" s="453">
        <v>1318001779.76</v>
      </c>
    </row>
    <row r="84" spans="1:4">
      <c r="A84" s="468" t="s">
        <v>361</v>
      </c>
      <c r="B84" s="452">
        <v>455412655.07999998</v>
      </c>
      <c r="C84" s="452">
        <v>1029106149.28</v>
      </c>
      <c r="D84" s="453">
        <v>415429307.02999997</v>
      </c>
    </row>
    <row r="85" spans="1:4">
      <c r="A85" s="464"/>
      <c r="B85" s="465"/>
      <c r="C85" s="465"/>
      <c r="D85" s="466"/>
    </row>
    <row r="86" spans="1:4">
      <c r="A86" s="439"/>
      <c r="B86" s="439"/>
      <c r="C86" s="439"/>
      <c r="D86" s="439"/>
    </row>
    <row r="87" spans="1:4">
      <c r="A87" s="439"/>
      <c r="B87" s="439"/>
      <c r="C87" s="439"/>
      <c r="D87" s="439"/>
    </row>
    <row r="88" spans="1:4">
      <c r="A88" s="1568" t="s">
        <v>334</v>
      </c>
      <c r="B88" s="1568"/>
      <c r="C88" s="1568"/>
      <c r="D88" s="1568"/>
    </row>
    <row r="89" spans="1:4">
      <c r="A89" s="1568" t="s">
        <v>273</v>
      </c>
      <c r="B89" s="1568"/>
      <c r="C89" s="1568"/>
      <c r="D89" s="1568"/>
    </row>
    <row r="91" spans="1:4">
      <c r="A91" s="1569" t="s">
        <v>339</v>
      </c>
      <c r="B91" s="443">
        <v>2021</v>
      </c>
      <c r="C91" s="1570">
        <v>2022</v>
      </c>
      <c r="D91" s="1570"/>
    </row>
    <row r="92" spans="1:4">
      <c r="A92" s="1569"/>
      <c r="B92" s="444" t="s">
        <v>274</v>
      </c>
      <c r="C92" s="444" t="s">
        <v>275</v>
      </c>
      <c r="D92" s="444" t="s">
        <v>274</v>
      </c>
    </row>
    <row r="93" spans="1:4">
      <c r="A93" s="485"/>
      <c r="B93" s="486"/>
      <c r="C93" s="486"/>
      <c r="D93" s="487"/>
    </row>
    <row r="94" spans="1:4">
      <c r="A94" s="488" t="s">
        <v>14</v>
      </c>
      <c r="B94" s="489">
        <v>1036095009.46</v>
      </c>
      <c r="C94" s="489">
        <v>663654579.37</v>
      </c>
      <c r="D94" s="490">
        <v>1612067627.5999999</v>
      </c>
    </row>
    <row r="95" spans="1:4">
      <c r="A95" s="450"/>
      <c r="B95" s="452"/>
      <c r="C95" s="452"/>
      <c r="D95" s="453"/>
    </row>
    <row r="96" spans="1:4">
      <c r="A96" s="468" t="s">
        <v>362</v>
      </c>
      <c r="B96" s="452">
        <v>63096896.75</v>
      </c>
      <c r="C96" s="452">
        <v>69202476.760000005</v>
      </c>
      <c r="D96" s="453">
        <v>64421720.020000003</v>
      </c>
    </row>
    <row r="97" spans="1:4">
      <c r="A97" s="468" t="s">
        <v>363</v>
      </c>
      <c r="B97" s="452">
        <v>46282125</v>
      </c>
      <c r="C97" s="452">
        <v>23387157.34</v>
      </c>
      <c r="D97" s="453">
        <v>53670017.439999998</v>
      </c>
    </row>
    <row r="98" spans="1:4">
      <c r="A98" s="468" t="s">
        <v>364</v>
      </c>
      <c r="B98" s="452">
        <v>38691365.439999998</v>
      </c>
      <c r="C98" s="452">
        <v>26053195.98</v>
      </c>
      <c r="D98" s="453">
        <v>42026936.299999997</v>
      </c>
    </row>
    <row r="99" spans="1:4">
      <c r="A99" s="468" t="s">
        <v>365</v>
      </c>
      <c r="B99" s="452">
        <v>4412508.09</v>
      </c>
      <c r="C99" s="452">
        <v>35441156</v>
      </c>
      <c r="D99" s="453">
        <v>346327.59</v>
      </c>
    </row>
    <row r="100" spans="1:4">
      <c r="A100" s="468" t="s">
        <v>366</v>
      </c>
      <c r="B100" s="452">
        <v>883612114.17999995</v>
      </c>
      <c r="C100" s="452">
        <v>509570593.29000002</v>
      </c>
      <c r="D100" s="453">
        <v>1451602626.25</v>
      </c>
    </row>
    <row r="101" spans="1:4">
      <c r="A101" s="464"/>
      <c r="B101" s="465"/>
      <c r="C101" s="465"/>
      <c r="D101" s="466"/>
    </row>
  </sheetData>
  <mergeCells count="24">
    <mergeCell ref="A75:A76"/>
    <mergeCell ref="C75:D75"/>
    <mergeCell ref="A88:D88"/>
    <mergeCell ref="A89:D89"/>
    <mergeCell ref="A91:A92"/>
    <mergeCell ref="C91:D91"/>
    <mergeCell ref="A73:D73"/>
    <mergeCell ref="A22:A23"/>
    <mergeCell ref="C22:D22"/>
    <mergeCell ref="A39:D39"/>
    <mergeCell ref="A40:D40"/>
    <mergeCell ref="A42:A43"/>
    <mergeCell ref="C42:D42"/>
    <mergeCell ref="A56:D56"/>
    <mergeCell ref="A57:D57"/>
    <mergeCell ref="A59:A60"/>
    <mergeCell ref="C59:D59"/>
    <mergeCell ref="A72:D72"/>
    <mergeCell ref="A20:D20"/>
    <mergeCell ref="A3:D3"/>
    <mergeCell ref="A4:D4"/>
    <mergeCell ref="A6:A7"/>
    <mergeCell ref="C6:D6"/>
    <mergeCell ref="A19:D19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showGridLines="0" workbookViewId="0">
      <selection activeCell="G100" sqref="G100"/>
    </sheetView>
  </sheetViews>
  <sheetFormatPr baseColWidth="10" defaultRowHeight="11.25"/>
  <cols>
    <col min="1" max="1" width="31.140625" style="440" customWidth="1"/>
    <col min="2" max="5" width="14.5703125" style="440" customWidth="1"/>
    <col min="6" max="6" width="7.5703125" style="440" customWidth="1"/>
    <col min="7" max="16384" width="11.42578125" style="440"/>
  </cols>
  <sheetData>
    <row r="1" spans="1:5">
      <c r="A1" s="467"/>
      <c r="B1" s="439"/>
      <c r="C1" s="439"/>
      <c r="D1" s="439"/>
      <c r="E1" s="439"/>
    </row>
    <row r="2" spans="1:5">
      <c r="A2" s="467"/>
      <c r="B2" s="439"/>
      <c r="C2" s="439"/>
      <c r="D2" s="439"/>
      <c r="E2" s="439"/>
    </row>
    <row r="3" spans="1:5">
      <c r="A3" s="1658" t="s">
        <v>367</v>
      </c>
      <c r="B3" s="1658"/>
      <c r="C3" s="1658"/>
      <c r="D3" s="1658"/>
      <c r="E3" s="1658"/>
    </row>
    <row r="4" spans="1:5">
      <c r="A4" s="1568" t="s">
        <v>273</v>
      </c>
      <c r="B4" s="1568"/>
      <c r="C4" s="1568"/>
      <c r="D4" s="1568"/>
      <c r="E4" s="1568"/>
    </row>
    <row r="6" spans="1:5">
      <c r="A6" s="1569" t="s">
        <v>3</v>
      </c>
      <c r="B6" s="1570">
        <v>2022</v>
      </c>
      <c r="C6" s="1570"/>
      <c r="D6" s="1570"/>
      <c r="E6" s="1570"/>
    </row>
    <row r="7" spans="1:5">
      <c r="A7" s="1569"/>
      <c r="B7" s="444" t="s">
        <v>301</v>
      </c>
      <c r="C7" s="444" t="s">
        <v>302</v>
      </c>
      <c r="D7" s="444" t="s">
        <v>303</v>
      </c>
      <c r="E7" s="444" t="s">
        <v>304</v>
      </c>
    </row>
    <row r="8" spans="1:5">
      <c r="A8" s="485"/>
      <c r="B8" s="486"/>
      <c r="C8" s="486"/>
      <c r="D8" s="486"/>
      <c r="E8" s="487"/>
    </row>
    <row r="9" spans="1:5">
      <c r="A9" s="488" t="s">
        <v>276</v>
      </c>
      <c r="B9" s="489">
        <v>28993500730.689999</v>
      </c>
      <c r="C9" s="489">
        <v>48820881042.330002</v>
      </c>
      <c r="D9" s="489">
        <v>14037346913.68</v>
      </c>
      <c r="E9" s="490">
        <v>91851728686.699997</v>
      </c>
    </row>
    <row r="10" spans="1:5">
      <c r="A10" s="450"/>
      <c r="B10" s="452"/>
      <c r="C10" s="452"/>
      <c r="D10" s="452"/>
      <c r="E10" s="453"/>
    </row>
    <row r="11" spans="1:5">
      <c r="A11" s="468" t="s">
        <v>335</v>
      </c>
      <c r="B11" s="452">
        <v>12968892744.379999</v>
      </c>
      <c r="C11" s="452">
        <v>35578144769.300003</v>
      </c>
      <c r="D11" s="452">
        <v>6742631538.29</v>
      </c>
      <c r="E11" s="453">
        <v>55289669051.970001</v>
      </c>
    </row>
    <row r="12" spans="1:5">
      <c r="A12" s="468" t="s">
        <v>336</v>
      </c>
      <c r="B12" s="452">
        <v>6408488144.3400002</v>
      </c>
      <c r="C12" s="452">
        <v>12292050528.629999</v>
      </c>
      <c r="D12" s="452">
        <v>7102525053.1800003</v>
      </c>
      <c r="E12" s="453">
        <v>25803063726.150002</v>
      </c>
    </row>
    <row r="13" spans="1:5">
      <c r="A13" s="468" t="s">
        <v>337</v>
      </c>
      <c r="B13" s="452">
        <v>6324826354.25</v>
      </c>
      <c r="C13" s="452">
        <v>260225223.56999999</v>
      </c>
      <c r="D13" s="452">
        <v>38644365.200000003</v>
      </c>
      <c r="E13" s="453">
        <v>6623695943.0200005</v>
      </c>
    </row>
    <row r="14" spans="1:5">
      <c r="A14" s="468" t="s">
        <v>338</v>
      </c>
      <c r="B14" s="452">
        <v>2061357429.8299999</v>
      </c>
      <c r="C14" s="452">
        <v>367059232.69999999</v>
      </c>
      <c r="D14" s="452">
        <v>94815675.430000007</v>
      </c>
      <c r="E14" s="453">
        <v>2523232337.96</v>
      </c>
    </row>
    <row r="15" spans="1:5">
      <c r="A15" s="468" t="s">
        <v>339</v>
      </c>
      <c r="B15" s="452">
        <v>1229936057.8900001</v>
      </c>
      <c r="C15" s="452">
        <v>323401288.13</v>
      </c>
      <c r="D15" s="452">
        <v>58730281.579999998</v>
      </c>
      <c r="E15" s="453">
        <v>1612067627.5999999</v>
      </c>
    </row>
    <row r="16" spans="1:5">
      <c r="A16" s="464"/>
      <c r="B16" s="465"/>
      <c r="C16" s="465"/>
      <c r="D16" s="465"/>
      <c r="E16" s="466"/>
    </row>
    <row r="17" spans="1:5">
      <c r="A17" s="467"/>
      <c r="B17" s="439"/>
      <c r="C17" s="439"/>
      <c r="D17" s="439"/>
      <c r="E17" s="439"/>
    </row>
    <row r="18" spans="1:5">
      <c r="A18" s="467"/>
      <c r="B18" s="439"/>
      <c r="C18" s="439"/>
      <c r="D18" s="439"/>
      <c r="E18" s="439"/>
    </row>
    <row r="19" spans="1:5">
      <c r="A19" s="1658" t="s">
        <v>367</v>
      </c>
      <c r="B19" s="1658"/>
      <c r="C19" s="1658"/>
      <c r="D19" s="1658"/>
      <c r="E19" s="1658"/>
    </row>
    <row r="20" spans="1:5">
      <c r="A20" s="1568" t="s">
        <v>273</v>
      </c>
      <c r="B20" s="1568"/>
      <c r="C20" s="1568"/>
      <c r="D20" s="1568"/>
      <c r="E20" s="1568"/>
    </row>
    <row r="22" spans="1:5">
      <c r="A22" s="1569" t="s">
        <v>335</v>
      </c>
      <c r="B22" s="1570">
        <v>2022</v>
      </c>
      <c r="C22" s="1570"/>
      <c r="D22" s="1570"/>
      <c r="E22" s="1570"/>
    </row>
    <row r="23" spans="1:5">
      <c r="A23" s="1569"/>
      <c r="B23" s="444" t="s">
        <v>301</v>
      </c>
      <c r="C23" s="444" t="s">
        <v>302</v>
      </c>
      <c r="D23" s="444" t="s">
        <v>303</v>
      </c>
      <c r="E23" s="444" t="s">
        <v>304</v>
      </c>
    </row>
    <row r="24" spans="1:5">
      <c r="A24" s="485"/>
      <c r="B24" s="486"/>
      <c r="C24" s="486"/>
      <c r="D24" s="486"/>
      <c r="E24" s="487"/>
    </row>
    <row r="25" spans="1:5">
      <c r="A25" s="488" t="s">
        <v>14</v>
      </c>
      <c r="B25" s="489">
        <v>12968892744.379999</v>
      </c>
      <c r="C25" s="489">
        <v>35578144769.300003</v>
      </c>
      <c r="D25" s="489">
        <v>6742631538.29</v>
      </c>
      <c r="E25" s="490">
        <v>55289669051.970001</v>
      </c>
    </row>
    <row r="26" spans="1:5">
      <c r="A26" s="450"/>
      <c r="B26" s="452"/>
      <c r="C26" s="452"/>
      <c r="D26" s="452"/>
      <c r="E26" s="453"/>
    </row>
    <row r="27" spans="1:5">
      <c r="A27" s="468" t="s">
        <v>320</v>
      </c>
      <c r="B27" s="452">
        <v>4311771718.8900003</v>
      </c>
      <c r="C27" s="452">
        <v>28385040477.619999</v>
      </c>
      <c r="D27" s="452">
        <v>3138820853.04</v>
      </c>
      <c r="E27" s="453">
        <v>35835633049.550003</v>
      </c>
    </row>
    <row r="28" spans="1:5">
      <c r="A28" s="468" t="s">
        <v>318</v>
      </c>
      <c r="B28" s="452">
        <v>5393666389.8599997</v>
      </c>
      <c r="C28" s="452">
        <v>5488443078.2200003</v>
      </c>
      <c r="D28" s="452">
        <v>3337705593.1199999</v>
      </c>
      <c r="E28" s="453">
        <v>14219815061.200001</v>
      </c>
    </row>
    <row r="29" spans="1:5">
      <c r="A29" s="468" t="s">
        <v>340</v>
      </c>
      <c r="B29" s="452">
        <v>1041404917.13</v>
      </c>
      <c r="C29" s="452">
        <v>432793562.14999998</v>
      </c>
      <c r="D29" s="452">
        <v>123328229.47</v>
      </c>
      <c r="E29" s="453">
        <v>1597526708.75</v>
      </c>
    </row>
    <row r="30" spans="1:5">
      <c r="A30" s="468" t="s">
        <v>341</v>
      </c>
      <c r="B30" s="452">
        <v>247645014.69</v>
      </c>
      <c r="C30" s="452">
        <v>741747488.10000002</v>
      </c>
      <c r="D30" s="452">
        <v>192062.26</v>
      </c>
      <c r="E30" s="453">
        <v>989584565.04999995</v>
      </c>
    </row>
    <row r="31" spans="1:5">
      <c r="A31" s="468" t="s">
        <v>342</v>
      </c>
      <c r="B31" s="452">
        <v>210288635.38</v>
      </c>
      <c r="C31" s="452">
        <v>0</v>
      </c>
      <c r="D31" s="452">
        <v>22566.720000000001</v>
      </c>
      <c r="E31" s="453">
        <v>210311202.09999999</v>
      </c>
    </row>
    <row r="32" spans="1:5">
      <c r="A32" s="468" t="s">
        <v>343</v>
      </c>
      <c r="B32" s="452">
        <v>575593464.76999998</v>
      </c>
      <c r="C32" s="452">
        <v>432680925.23000002</v>
      </c>
      <c r="D32" s="452">
        <v>66141373.289999999</v>
      </c>
      <c r="E32" s="453">
        <v>1074415763.29</v>
      </c>
    </row>
    <row r="33" spans="1:5">
      <c r="A33" s="468" t="s">
        <v>344</v>
      </c>
      <c r="B33" s="452">
        <v>27708072.469999999</v>
      </c>
      <c r="C33" s="452">
        <v>0</v>
      </c>
      <c r="D33" s="452">
        <v>0</v>
      </c>
      <c r="E33" s="453">
        <v>27708072.469999999</v>
      </c>
    </row>
    <row r="34" spans="1:5">
      <c r="A34" s="468" t="s">
        <v>345</v>
      </c>
      <c r="B34" s="452">
        <v>100539851.01000001</v>
      </c>
      <c r="C34" s="452">
        <v>17736577.629999999</v>
      </c>
      <c r="D34" s="452">
        <v>700000</v>
      </c>
      <c r="E34" s="453">
        <v>118976428.64</v>
      </c>
    </row>
    <row r="35" spans="1:5">
      <c r="A35" s="468" t="s">
        <v>346</v>
      </c>
      <c r="B35" s="452">
        <v>1060274680.1799999</v>
      </c>
      <c r="C35" s="452">
        <v>79702660.349999994</v>
      </c>
      <c r="D35" s="452">
        <v>75720860.390000001</v>
      </c>
      <c r="E35" s="453">
        <v>1215698200.9200001</v>
      </c>
    </row>
    <row r="36" spans="1:5">
      <c r="A36" s="464"/>
      <c r="B36" s="465"/>
      <c r="C36" s="465"/>
      <c r="D36" s="465"/>
      <c r="E36" s="466"/>
    </row>
    <row r="37" spans="1:5">
      <c r="A37" s="467"/>
      <c r="B37" s="439"/>
      <c r="C37" s="439"/>
      <c r="D37" s="439"/>
      <c r="E37" s="439"/>
    </row>
    <row r="38" spans="1:5">
      <c r="A38" s="467"/>
      <c r="B38" s="439"/>
      <c r="C38" s="439"/>
      <c r="D38" s="439"/>
      <c r="E38" s="439"/>
    </row>
    <row r="39" spans="1:5">
      <c r="A39" s="1658" t="s">
        <v>367</v>
      </c>
      <c r="B39" s="1658"/>
      <c r="C39" s="1658"/>
      <c r="D39" s="1658"/>
      <c r="E39" s="1658"/>
    </row>
    <row r="40" spans="1:5">
      <c r="A40" s="1568" t="s">
        <v>273</v>
      </c>
      <c r="B40" s="1568"/>
      <c r="C40" s="1568"/>
      <c r="D40" s="1568"/>
      <c r="E40" s="1568"/>
    </row>
    <row r="42" spans="1:5">
      <c r="A42" s="1569" t="s">
        <v>336</v>
      </c>
      <c r="B42" s="1570">
        <v>2022</v>
      </c>
      <c r="C42" s="1570"/>
      <c r="D42" s="1570"/>
      <c r="E42" s="1570"/>
    </row>
    <row r="43" spans="1:5">
      <c r="A43" s="1569"/>
      <c r="B43" s="444" t="s">
        <v>301</v>
      </c>
      <c r="C43" s="444" t="s">
        <v>302</v>
      </c>
      <c r="D43" s="444" t="s">
        <v>303</v>
      </c>
      <c r="E43" s="444" t="s">
        <v>304</v>
      </c>
    </row>
    <row r="44" spans="1:5">
      <c r="A44" s="485"/>
      <c r="B44" s="486"/>
      <c r="C44" s="486"/>
      <c r="D44" s="486"/>
      <c r="E44" s="487"/>
    </row>
    <row r="45" spans="1:5">
      <c r="A45" s="488" t="s">
        <v>14</v>
      </c>
      <c r="B45" s="489">
        <v>6408488144.3400002</v>
      </c>
      <c r="C45" s="489">
        <v>12292050528.629999</v>
      </c>
      <c r="D45" s="489">
        <v>7102525053.1800003</v>
      </c>
      <c r="E45" s="490">
        <v>25803063726.150002</v>
      </c>
    </row>
    <row r="46" spans="1:5">
      <c r="A46" s="450"/>
      <c r="B46" s="452"/>
      <c r="C46" s="452"/>
      <c r="D46" s="452"/>
      <c r="E46" s="453"/>
    </row>
    <row r="47" spans="1:5">
      <c r="A47" s="468" t="s">
        <v>347</v>
      </c>
      <c r="B47" s="452">
        <v>2618488584.6300001</v>
      </c>
      <c r="C47" s="452">
        <v>0</v>
      </c>
      <c r="D47" s="452">
        <v>0</v>
      </c>
      <c r="E47" s="453">
        <v>2618488584.6300001</v>
      </c>
    </row>
    <row r="48" spans="1:5">
      <c r="A48" s="468" t="s">
        <v>348</v>
      </c>
      <c r="B48" s="452">
        <v>1180991216.26</v>
      </c>
      <c r="C48" s="452">
        <v>0</v>
      </c>
      <c r="D48" s="452">
        <v>0</v>
      </c>
      <c r="E48" s="453">
        <v>1180991216.26</v>
      </c>
    </row>
    <row r="49" spans="1:5">
      <c r="A49" s="468" t="s">
        <v>349</v>
      </c>
      <c r="B49" s="452">
        <v>1027119181.3</v>
      </c>
      <c r="C49" s="452">
        <v>1664155655.28</v>
      </c>
      <c r="D49" s="452">
        <v>1956062.97</v>
      </c>
      <c r="E49" s="453">
        <v>2693230899.5500002</v>
      </c>
    </row>
    <row r="50" spans="1:5">
      <c r="A50" s="468" t="s">
        <v>350</v>
      </c>
      <c r="B50" s="452">
        <v>408648656.47000003</v>
      </c>
      <c r="C50" s="452">
        <v>0</v>
      </c>
      <c r="D50" s="452">
        <v>0</v>
      </c>
      <c r="E50" s="453">
        <v>408648656.47000003</v>
      </c>
    </row>
    <row r="51" spans="1:5">
      <c r="A51" s="468" t="s">
        <v>351</v>
      </c>
      <c r="B51" s="452">
        <v>380747925.08999997</v>
      </c>
      <c r="C51" s="452">
        <v>0</v>
      </c>
      <c r="D51" s="452">
        <v>9910387.2100000009</v>
      </c>
      <c r="E51" s="453">
        <v>390658312.30000001</v>
      </c>
    </row>
    <row r="52" spans="1:5">
      <c r="A52" s="468" t="s">
        <v>352</v>
      </c>
      <c r="B52" s="452">
        <v>792492580.59000003</v>
      </c>
      <c r="C52" s="452">
        <v>10627894873.35</v>
      </c>
      <c r="D52" s="452">
        <v>7090658603</v>
      </c>
      <c r="E52" s="453">
        <v>18511046056.939999</v>
      </c>
    </row>
    <row r="53" spans="1:5">
      <c r="A53" s="464"/>
      <c r="B53" s="465"/>
      <c r="C53" s="465"/>
      <c r="D53" s="465"/>
      <c r="E53" s="466"/>
    </row>
    <row r="54" spans="1:5">
      <c r="A54" s="467"/>
      <c r="B54" s="439"/>
      <c r="C54" s="439"/>
      <c r="D54" s="439"/>
      <c r="E54" s="439"/>
    </row>
    <row r="55" spans="1:5">
      <c r="A55" s="467"/>
      <c r="B55" s="439"/>
      <c r="C55" s="439"/>
      <c r="D55" s="439"/>
      <c r="E55" s="439"/>
    </row>
    <row r="56" spans="1:5">
      <c r="A56" s="1658" t="s">
        <v>367</v>
      </c>
      <c r="B56" s="1658"/>
      <c r="C56" s="1658"/>
      <c r="D56" s="1658"/>
      <c r="E56" s="1658"/>
    </row>
    <row r="57" spans="1:5">
      <c r="A57" s="1568" t="s">
        <v>273</v>
      </c>
      <c r="B57" s="1568"/>
      <c r="C57" s="1568"/>
      <c r="D57" s="1568"/>
      <c r="E57" s="1568"/>
    </row>
    <row r="59" spans="1:5">
      <c r="A59" s="1569" t="s">
        <v>337</v>
      </c>
      <c r="B59" s="1570">
        <v>2022</v>
      </c>
      <c r="C59" s="1570"/>
      <c r="D59" s="1570"/>
      <c r="E59" s="1570"/>
    </row>
    <row r="60" spans="1:5">
      <c r="A60" s="1569"/>
      <c r="B60" s="444" t="s">
        <v>301</v>
      </c>
      <c r="C60" s="444" t="s">
        <v>302</v>
      </c>
      <c r="D60" s="444" t="s">
        <v>303</v>
      </c>
      <c r="E60" s="444" t="s">
        <v>304</v>
      </c>
    </row>
    <row r="61" spans="1:5">
      <c r="A61" s="485"/>
      <c r="B61" s="486"/>
      <c r="C61" s="486"/>
      <c r="D61" s="486"/>
      <c r="E61" s="487"/>
    </row>
    <row r="62" spans="1:5">
      <c r="A62" s="488" t="s">
        <v>14</v>
      </c>
      <c r="B62" s="489">
        <v>6324826354.25</v>
      </c>
      <c r="C62" s="489">
        <v>260225223.56999999</v>
      </c>
      <c r="D62" s="489">
        <v>38644365.200000003</v>
      </c>
      <c r="E62" s="490">
        <v>6623695943.0200005</v>
      </c>
    </row>
    <row r="63" spans="1:5">
      <c r="A63" s="450"/>
      <c r="B63" s="452"/>
      <c r="C63" s="452"/>
      <c r="D63" s="452"/>
      <c r="E63" s="453"/>
    </row>
    <row r="64" spans="1:5">
      <c r="A64" s="468" t="s">
        <v>353</v>
      </c>
      <c r="B64" s="452">
        <v>2047362418.3900001</v>
      </c>
      <c r="C64" s="452">
        <v>260225223.56999999</v>
      </c>
      <c r="D64" s="452">
        <v>0</v>
      </c>
      <c r="E64" s="453">
        <v>2307587641.96</v>
      </c>
    </row>
    <row r="65" spans="1:5">
      <c r="A65" s="468" t="s">
        <v>354</v>
      </c>
      <c r="B65" s="452">
        <v>2205438226.0999999</v>
      </c>
      <c r="C65" s="452">
        <v>0</v>
      </c>
      <c r="D65" s="452">
        <v>0</v>
      </c>
      <c r="E65" s="453">
        <v>2205438226.0999999</v>
      </c>
    </row>
    <row r="66" spans="1:5">
      <c r="A66" s="468" t="s">
        <v>355</v>
      </c>
      <c r="B66" s="452">
        <v>85027198.890000001</v>
      </c>
      <c r="C66" s="452">
        <v>0</v>
      </c>
      <c r="D66" s="452">
        <v>38644365.200000003</v>
      </c>
      <c r="E66" s="453">
        <v>123671564.09</v>
      </c>
    </row>
    <row r="67" spans="1:5">
      <c r="A67" s="468" t="s">
        <v>356</v>
      </c>
      <c r="B67" s="452">
        <v>1934021083.73</v>
      </c>
      <c r="C67" s="452">
        <v>0</v>
      </c>
      <c r="D67" s="452">
        <v>0</v>
      </c>
      <c r="E67" s="453">
        <v>1934021083.73</v>
      </c>
    </row>
    <row r="68" spans="1:5">
      <c r="A68" s="468" t="s">
        <v>357</v>
      </c>
      <c r="B68" s="452">
        <v>52977427.140000001</v>
      </c>
      <c r="C68" s="452">
        <v>0</v>
      </c>
      <c r="D68" s="452">
        <v>0</v>
      </c>
      <c r="E68" s="453">
        <v>52977427.140000001</v>
      </c>
    </row>
    <row r="69" spans="1:5">
      <c r="A69" s="464"/>
      <c r="B69" s="465"/>
      <c r="C69" s="465"/>
      <c r="D69" s="465"/>
      <c r="E69" s="466"/>
    </row>
    <row r="70" spans="1:5">
      <c r="A70" s="467"/>
      <c r="B70" s="439"/>
      <c r="C70" s="439"/>
      <c r="D70" s="439"/>
      <c r="E70" s="439"/>
    </row>
    <row r="71" spans="1:5">
      <c r="A71" s="467"/>
      <c r="B71" s="439"/>
      <c r="C71" s="439"/>
      <c r="D71" s="439"/>
      <c r="E71" s="439"/>
    </row>
    <row r="72" spans="1:5">
      <c r="A72" s="1658" t="s">
        <v>367</v>
      </c>
      <c r="B72" s="1658"/>
      <c r="C72" s="1658"/>
      <c r="D72" s="1658"/>
      <c r="E72" s="1658"/>
    </row>
    <row r="73" spans="1:5">
      <c r="A73" s="1568" t="s">
        <v>273</v>
      </c>
      <c r="B73" s="1568"/>
      <c r="C73" s="1568"/>
      <c r="D73" s="1568"/>
      <c r="E73" s="1568"/>
    </row>
    <row r="75" spans="1:5">
      <c r="A75" s="1569" t="s">
        <v>338</v>
      </c>
      <c r="B75" s="1570">
        <v>2022</v>
      </c>
      <c r="C75" s="1570"/>
      <c r="D75" s="1570"/>
      <c r="E75" s="1570"/>
    </row>
    <row r="76" spans="1:5">
      <c r="A76" s="1569"/>
      <c r="B76" s="444" t="s">
        <v>301</v>
      </c>
      <c r="C76" s="444" t="s">
        <v>302</v>
      </c>
      <c r="D76" s="444" t="s">
        <v>303</v>
      </c>
      <c r="E76" s="444" t="s">
        <v>304</v>
      </c>
    </row>
    <row r="77" spans="1:5">
      <c r="A77" s="485"/>
      <c r="B77" s="486"/>
      <c r="C77" s="486"/>
      <c r="D77" s="486"/>
      <c r="E77" s="487"/>
    </row>
    <row r="78" spans="1:5">
      <c r="A78" s="488" t="s">
        <v>14</v>
      </c>
      <c r="B78" s="489">
        <v>2061357429.8299999</v>
      </c>
      <c r="C78" s="489">
        <v>367059232.69999999</v>
      </c>
      <c r="D78" s="489">
        <v>94815675.430000007</v>
      </c>
      <c r="E78" s="490">
        <v>2523232337.96</v>
      </c>
    </row>
    <row r="79" spans="1:5">
      <c r="A79" s="450"/>
      <c r="B79" s="452"/>
      <c r="C79" s="452"/>
      <c r="D79" s="452"/>
      <c r="E79" s="453"/>
    </row>
    <row r="80" spans="1:5">
      <c r="A80" s="468" t="s">
        <v>358</v>
      </c>
      <c r="B80" s="452">
        <v>543441181.19000006</v>
      </c>
      <c r="C80" s="452">
        <v>0</v>
      </c>
      <c r="D80" s="452">
        <v>18066720.879999999</v>
      </c>
      <c r="E80" s="453">
        <v>561507902.07000005</v>
      </c>
    </row>
    <row r="81" spans="1:5">
      <c r="A81" s="468" t="s">
        <v>359</v>
      </c>
      <c r="B81" s="452">
        <v>820517.88</v>
      </c>
      <c r="C81" s="452">
        <v>0</v>
      </c>
      <c r="D81" s="452">
        <v>1808000</v>
      </c>
      <c r="E81" s="453">
        <v>2628517.88</v>
      </c>
    </row>
    <row r="82" spans="1:5">
      <c r="A82" s="468" t="s">
        <v>328</v>
      </c>
      <c r="B82" s="452">
        <v>225286460.58000001</v>
      </c>
      <c r="C82" s="452">
        <v>0</v>
      </c>
      <c r="D82" s="452">
        <v>378370.64</v>
      </c>
      <c r="E82" s="453">
        <v>225664831.22</v>
      </c>
    </row>
    <row r="83" spans="1:5">
      <c r="A83" s="468" t="s">
        <v>360</v>
      </c>
      <c r="B83" s="452">
        <v>934199789.63</v>
      </c>
      <c r="C83" s="452">
        <v>367059232.69999999</v>
      </c>
      <c r="D83" s="452">
        <v>16742757.43</v>
      </c>
      <c r="E83" s="453">
        <v>1318001779.76</v>
      </c>
    </row>
    <row r="84" spans="1:5">
      <c r="A84" s="468" t="s">
        <v>361</v>
      </c>
      <c r="B84" s="452">
        <v>357609480.55000001</v>
      </c>
      <c r="C84" s="452">
        <v>0</v>
      </c>
      <c r="D84" s="452">
        <v>57819826.479999997</v>
      </c>
      <c r="E84" s="453">
        <v>415429307.02999997</v>
      </c>
    </row>
    <row r="85" spans="1:5">
      <c r="A85" s="464"/>
      <c r="B85" s="465"/>
      <c r="C85" s="465"/>
      <c r="D85" s="465"/>
      <c r="E85" s="466"/>
    </row>
    <row r="86" spans="1:5">
      <c r="A86" s="467"/>
      <c r="B86" s="439"/>
      <c r="C86" s="439"/>
      <c r="D86" s="439"/>
      <c r="E86" s="439"/>
    </row>
    <row r="87" spans="1:5">
      <c r="A87" s="467"/>
      <c r="B87" s="439"/>
      <c r="C87" s="439"/>
      <c r="D87" s="439"/>
      <c r="E87" s="439"/>
    </row>
    <row r="88" spans="1:5">
      <c r="A88" s="1658" t="s">
        <v>367</v>
      </c>
      <c r="B88" s="1658"/>
      <c r="C88" s="1658"/>
      <c r="D88" s="1658"/>
      <c r="E88" s="1658"/>
    </row>
    <row r="89" spans="1:5">
      <c r="A89" s="1568" t="s">
        <v>273</v>
      </c>
      <c r="B89" s="1568"/>
      <c r="C89" s="1568"/>
      <c r="D89" s="1568"/>
      <c r="E89" s="1568"/>
    </row>
    <row r="91" spans="1:5">
      <c r="A91" s="1569" t="s">
        <v>339</v>
      </c>
      <c r="B91" s="1570">
        <v>2022</v>
      </c>
      <c r="C91" s="1570"/>
      <c r="D91" s="1570"/>
      <c r="E91" s="1570"/>
    </row>
    <row r="92" spans="1:5">
      <c r="A92" s="1569"/>
      <c r="B92" s="444" t="s">
        <v>301</v>
      </c>
      <c r="C92" s="444" t="s">
        <v>302</v>
      </c>
      <c r="D92" s="444" t="s">
        <v>303</v>
      </c>
      <c r="E92" s="444" t="s">
        <v>304</v>
      </c>
    </row>
    <row r="93" spans="1:5">
      <c r="A93" s="485"/>
      <c r="B93" s="486"/>
      <c r="C93" s="486"/>
      <c r="D93" s="486"/>
      <c r="E93" s="487"/>
    </row>
    <row r="94" spans="1:5">
      <c r="A94" s="488" t="s">
        <v>14</v>
      </c>
      <c r="B94" s="489">
        <v>1229936057.8900001</v>
      </c>
      <c r="C94" s="489">
        <v>323401288.13</v>
      </c>
      <c r="D94" s="489">
        <v>58730281.579999998</v>
      </c>
      <c r="E94" s="490">
        <v>1612067627.5999999</v>
      </c>
    </row>
    <row r="95" spans="1:5">
      <c r="A95" s="450"/>
      <c r="B95" s="452"/>
      <c r="C95" s="452"/>
      <c r="D95" s="452"/>
      <c r="E95" s="453"/>
    </row>
    <row r="96" spans="1:5">
      <c r="A96" s="468" t="s">
        <v>362</v>
      </c>
      <c r="B96" s="452">
        <v>64421720.020000003</v>
      </c>
      <c r="C96" s="452">
        <v>0</v>
      </c>
      <c r="D96" s="452">
        <v>0</v>
      </c>
      <c r="E96" s="453">
        <v>64421720.020000003</v>
      </c>
    </row>
    <row r="97" spans="1:5">
      <c r="A97" s="468" t="s">
        <v>363</v>
      </c>
      <c r="B97" s="452">
        <v>53670017.439999998</v>
      </c>
      <c r="C97" s="452">
        <v>0</v>
      </c>
      <c r="D97" s="452">
        <v>0</v>
      </c>
      <c r="E97" s="453">
        <v>53670017.439999998</v>
      </c>
    </row>
    <row r="98" spans="1:5">
      <c r="A98" s="468" t="s">
        <v>364</v>
      </c>
      <c r="B98" s="452">
        <v>42026936.299999997</v>
      </c>
      <c r="C98" s="452">
        <v>0</v>
      </c>
      <c r="D98" s="452">
        <v>0</v>
      </c>
      <c r="E98" s="453">
        <v>42026936.299999997</v>
      </c>
    </row>
    <row r="99" spans="1:5">
      <c r="A99" s="468" t="s">
        <v>365</v>
      </c>
      <c r="B99" s="452">
        <v>346327.59</v>
      </c>
      <c r="C99" s="452">
        <v>0</v>
      </c>
      <c r="D99" s="452">
        <v>0</v>
      </c>
      <c r="E99" s="453">
        <v>346327.59</v>
      </c>
    </row>
    <row r="100" spans="1:5">
      <c r="A100" s="468" t="s">
        <v>366</v>
      </c>
      <c r="B100" s="452">
        <v>1069471056.54</v>
      </c>
      <c r="C100" s="452">
        <v>323401288.13</v>
      </c>
      <c r="D100" s="452">
        <v>58730281.579999998</v>
      </c>
      <c r="E100" s="453">
        <v>1451602626.25</v>
      </c>
    </row>
    <row r="101" spans="1:5">
      <c r="A101" s="464"/>
      <c r="B101" s="465"/>
      <c r="C101" s="465"/>
      <c r="D101" s="465"/>
      <c r="E101" s="466"/>
    </row>
  </sheetData>
  <mergeCells count="24">
    <mergeCell ref="A75:A76"/>
    <mergeCell ref="B75:E75"/>
    <mergeCell ref="A88:E88"/>
    <mergeCell ref="A89:E89"/>
    <mergeCell ref="A91:A92"/>
    <mergeCell ref="B91:E91"/>
    <mergeCell ref="A73:E73"/>
    <mergeCell ref="A22:A23"/>
    <mergeCell ref="B22:E22"/>
    <mergeCell ref="A39:E39"/>
    <mergeCell ref="A40:E40"/>
    <mergeCell ref="A42:A43"/>
    <mergeCell ref="B42:E42"/>
    <mergeCell ref="A56:E56"/>
    <mergeCell ref="A57:E57"/>
    <mergeCell ref="A59:A60"/>
    <mergeCell ref="B59:E59"/>
    <mergeCell ref="A72:E72"/>
    <mergeCell ref="A20:E20"/>
    <mergeCell ref="A3:E3"/>
    <mergeCell ref="A4:E4"/>
    <mergeCell ref="A6:A7"/>
    <mergeCell ref="B6:E6"/>
    <mergeCell ref="A19:E19"/>
  </mergeCells>
  <printOptions horizontalCentered="1"/>
  <pageMargins left="0.19685039370078741" right="0.19685039370078741" top="0.39370078740157483" bottom="0.19685039370078741" header="0" footer="0.19685039370078741"/>
  <pageSetup orientation="portrait" errors="NA" horizontalDpi="4294967295" verticalDpi="4294967295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8"/>
  <sheetViews>
    <sheetView showGridLines="0" zoomScale="110" zoomScaleNormal="110" workbookViewId="0">
      <selection activeCell="F106" sqref="F106"/>
    </sheetView>
  </sheetViews>
  <sheetFormatPr baseColWidth="10" defaultRowHeight="11.25"/>
  <cols>
    <col min="1" max="1" width="47.28515625" style="440" customWidth="1"/>
    <col min="2" max="4" width="14.7109375" style="440" customWidth="1"/>
    <col min="5" max="16384" width="11.42578125" style="440"/>
  </cols>
  <sheetData>
    <row r="1" spans="1:5">
      <c r="D1" s="441"/>
    </row>
    <row r="2" spans="1:5">
      <c r="A2" s="467"/>
      <c r="B2" s="439"/>
      <c r="C2" s="439"/>
      <c r="D2" s="439"/>
    </row>
    <row r="3" spans="1:5">
      <c r="A3" s="467"/>
      <c r="B3" s="439"/>
      <c r="C3" s="439"/>
      <c r="D3" s="439"/>
    </row>
    <row r="4" spans="1:5">
      <c r="A4" s="1658" t="s">
        <v>368</v>
      </c>
      <c r="B4" s="1658"/>
      <c r="C4" s="1658"/>
      <c r="D4" s="1658"/>
    </row>
    <row r="5" spans="1:5">
      <c r="A5" s="1568" t="s">
        <v>273</v>
      </c>
      <c r="B5" s="1568"/>
      <c r="C5" s="1568"/>
      <c r="D5" s="1568"/>
      <c r="E5" s="470"/>
    </row>
    <row r="7" spans="1:5">
      <c r="A7" s="1569" t="s">
        <v>3</v>
      </c>
      <c r="B7" s="443">
        <v>2021</v>
      </c>
      <c r="C7" s="1570">
        <v>2022</v>
      </c>
      <c r="D7" s="1570"/>
    </row>
    <row r="8" spans="1:5">
      <c r="A8" s="1569"/>
      <c r="B8" s="444" t="s">
        <v>274</v>
      </c>
      <c r="C8" s="444" t="s">
        <v>275</v>
      </c>
      <c r="D8" s="444" t="s">
        <v>274</v>
      </c>
    </row>
    <row r="9" spans="1:5">
      <c r="A9" s="485"/>
      <c r="B9" s="486"/>
      <c r="C9" s="486"/>
      <c r="D9" s="487"/>
    </row>
    <row r="10" spans="1:5">
      <c r="A10" s="488" t="s">
        <v>276</v>
      </c>
      <c r="B10" s="489">
        <v>81300147178.279999</v>
      </c>
      <c r="C10" s="489">
        <v>82808199057</v>
      </c>
      <c r="D10" s="490">
        <v>91851728686.699997</v>
      </c>
    </row>
    <row r="11" spans="1:5">
      <c r="A11" s="450"/>
      <c r="B11" s="452"/>
      <c r="C11" s="452"/>
      <c r="D11" s="453"/>
    </row>
    <row r="12" spans="1:5">
      <c r="A12" s="468" t="s">
        <v>369</v>
      </c>
      <c r="B12" s="452">
        <v>13713383497.42</v>
      </c>
      <c r="C12" s="452">
        <v>16511258240.73</v>
      </c>
      <c r="D12" s="453">
        <v>14987785381.110001</v>
      </c>
    </row>
    <row r="13" spans="1:5">
      <c r="A13" s="468" t="s">
        <v>370</v>
      </c>
      <c r="B13" s="452">
        <v>997054336.82000005</v>
      </c>
      <c r="C13" s="452">
        <v>542153266.55999994</v>
      </c>
      <c r="D13" s="453">
        <v>899696453.98000002</v>
      </c>
    </row>
    <row r="14" spans="1:5">
      <c r="A14" s="468" t="s">
        <v>371</v>
      </c>
      <c r="B14" s="452">
        <v>1047043784.63</v>
      </c>
      <c r="C14" s="452">
        <v>1107052105.54</v>
      </c>
      <c r="D14" s="453">
        <v>1108050783.2</v>
      </c>
    </row>
    <row r="15" spans="1:5">
      <c r="A15" s="468" t="s">
        <v>372</v>
      </c>
      <c r="B15" s="452">
        <v>2908508844.6399999</v>
      </c>
      <c r="C15" s="452">
        <v>2874195704.8699999</v>
      </c>
      <c r="D15" s="453">
        <v>3185053354.6199999</v>
      </c>
    </row>
    <row r="16" spans="1:5">
      <c r="A16" s="468" t="s">
        <v>373</v>
      </c>
      <c r="B16" s="452">
        <v>45724051831.110001</v>
      </c>
      <c r="C16" s="452">
        <v>44124287531.870003</v>
      </c>
      <c r="D16" s="453">
        <v>52646015988.150002</v>
      </c>
    </row>
    <row r="17" spans="1:4">
      <c r="A17" s="468" t="s">
        <v>374</v>
      </c>
      <c r="B17" s="452">
        <v>24379744.91</v>
      </c>
      <c r="C17" s="452">
        <v>17144768.75</v>
      </c>
      <c r="D17" s="453">
        <v>26164609.91</v>
      </c>
    </row>
    <row r="18" spans="1:4">
      <c r="A18" s="468" t="s">
        <v>375</v>
      </c>
      <c r="B18" s="452">
        <v>475185348.87</v>
      </c>
      <c r="C18" s="452">
        <v>590412212.42999995</v>
      </c>
      <c r="D18" s="453">
        <v>653643097.13999999</v>
      </c>
    </row>
    <row r="19" spans="1:4">
      <c r="A19" s="468" t="s">
        <v>376</v>
      </c>
      <c r="B19" s="452">
        <v>16410539789.879999</v>
      </c>
      <c r="C19" s="452">
        <v>17041695226.25</v>
      </c>
      <c r="D19" s="453">
        <v>18345319018.59</v>
      </c>
    </row>
    <row r="20" spans="1:4">
      <c r="A20" s="464"/>
      <c r="B20" s="465"/>
      <c r="C20" s="465"/>
      <c r="D20" s="466"/>
    </row>
    <row r="21" spans="1:4">
      <c r="A21" s="467"/>
      <c r="B21" s="439"/>
      <c r="C21" s="439"/>
      <c r="D21" s="439"/>
    </row>
    <row r="22" spans="1:4">
      <c r="A22" s="467"/>
      <c r="B22" s="439"/>
      <c r="C22" s="439"/>
      <c r="D22" s="439"/>
    </row>
    <row r="23" spans="1:4">
      <c r="A23" s="1658" t="s">
        <v>368</v>
      </c>
      <c r="B23" s="1658"/>
      <c r="C23" s="1658"/>
      <c r="D23" s="1658"/>
    </row>
    <row r="24" spans="1:4">
      <c r="A24" s="1568" t="s">
        <v>273</v>
      </c>
      <c r="B24" s="1568"/>
      <c r="C24" s="1568"/>
      <c r="D24" s="1568"/>
    </row>
    <row r="26" spans="1:4">
      <c r="A26" s="1569" t="s">
        <v>369</v>
      </c>
      <c r="B26" s="443">
        <v>2021</v>
      </c>
      <c r="C26" s="1570">
        <v>2022</v>
      </c>
      <c r="D26" s="1570"/>
    </row>
    <row r="27" spans="1:4">
      <c r="A27" s="1569"/>
      <c r="B27" s="444" t="s">
        <v>274</v>
      </c>
      <c r="C27" s="444" t="s">
        <v>275</v>
      </c>
      <c r="D27" s="444" t="s">
        <v>274</v>
      </c>
    </row>
    <row r="28" spans="1:4">
      <c r="A28" s="485"/>
      <c r="B28" s="486"/>
      <c r="C28" s="486"/>
      <c r="D28" s="487"/>
    </row>
    <row r="29" spans="1:4">
      <c r="A29" s="488" t="s">
        <v>276</v>
      </c>
      <c r="B29" s="489">
        <v>13713383497.42</v>
      </c>
      <c r="C29" s="489">
        <v>16511258240.73</v>
      </c>
      <c r="D29" s="490">
        <v>14987785381.110001</v>
      </c>
    </row>
    <row r="30" spans="1:4">
      <c r="A30" s="450"/>
      <c r="B30" s="452"/>
      <c r="C30" s="452"/>
      <c r="D30" s="453"/>
    </row>
    <row r="31" spans="1:4">
      <c r="A31" s="468" t="s">
        <v>377</v>
      </c>
      <c r="B31" s="452">
        <v>238727990.02000001</v>
      </c>
      <c r="C31" s="452">
        <v>177891367.53999999</v>
      </c>
      <c r="D31" s="453">
        <v>261314781.90000001</v>
      </c>
    </row>
    <row r="32" spans="1:4">
      <c r="A32" s="468" t="s">
        <v>378</v>
      </c>
      <c r="B32" s="452">
        <v>456358315.37</v>
      </c>
      <c r="C32" s="452">
        <v>353374758.93000001</v>
      </c>
      <c r="D32" s="453">
        <v>473970445.73000002</v>
      </c>
    </row>
    <row r="33" spans="1:4">
      <c r="A33" s="468" t="s">
        <v>379</v>
      </c>
      <c r="B33" s="452">
        <v>1826394372.71</v>
      </c>
      <c r="C33" s="452">
        <v>1511878705.54</v>
      </c>
      <c r="D33" s="453">
        <v>1935102576.1400001</v>
      </c>
    </row>
    <row r="34" spans="1:4">
      <c r="A34" s="468" t="s">
        <v>380</v>
      </c>
      <c r="B34" s="452">
        <v>1574033862.3499999</v>
      </c>
      <c r="C34" s="452">
        <v>264947795.31999999</v>
      </c>
      <c r="D34" s="453">
        <v>2512552410.48</v>
      </c>
    </row>
    <row r="35" spans="1:4">
      <c r="A35" s="468" t="s">
        <v>381</v>
      </c>
      <c r="B35" s="452">
        <v>363907382.85000002</v>
      </c>
      <c r="C35" s="452">
        <v>151987749.86000001</v>
      </c>
      <c r="D35" s="453">
        <v>279812828.23000002</v>
      </c>
    </row>
    <row r="36" spans="1:4">
      <c r="A36" s="468" t="s">
        <v>382</v>
      </c>
      <c r="B36" s="452">
        <v>243937528.38</v>
      </c>
      <c r="C36" s="452">
        <v>186247537.72999999</v>
      </c>
      <c r="D36" s="453">
        <v>294536609.95999998</v>
      </c>
    </row>
    <row r="37" spans="1:4">
      <c r="A37" s="468" t="s">
        <v>383</v>
      </c>
      <c r="B37" s="452">
        <v>723263618.13</v>
      </c>
      <c r="C37" s="452">
        <v>82284335.390000001</v>
      </c>
      <c r="D37" s="453">
        <v>383504846.94</v>
      </c>
    </row>
    <row r="38" spans="1:4" ht="22.5">
      <c r="A38" s="479" t="s">
        <v>384</v>
      </c>
      <c r="B38" s="452">
        <v>63930010.159999996</v>
      </c>
      <c r="C38" s="452">
        <v>27336014</v>
      </c>
      <c r="D38" s="453">
        <v>73258744.840000004</v>
      </c>
    </row>
    <row r="39" spans="1:4">
      <c r="A39" s="479" t="s">
        <v>385</v>
      </c>
      <c r="B39" s="452">
        <v>454320687.85000002</v>
      </c>
      <c r="C39" s="452">
        <v>280586434.13999999</v>
      </c>
      <c r="D39" s="453">
        <v>580148297.19000006</v>
      </c>
    </row>
    <row r="40" spans="1:4">
      <c r="A40" s="479" t="s">
        <v>386</v>
      </c>
      <c r="B40" s="452">
        <v>971946561.00999999</v>
      </c>
      <c r="C40" s="452">
        <v>602031950</v>
      </c>
      <c r="D40" s="453">
        <v>939292157.05999994</v>
      </c>
    </row>
    <row r="41" spans="1:4">
      <c r="A41" s="479" t="s">
        <v>387</v>
      </c>
      <c r="B41" s="452">
        <v>0</v>
      </c>
      <c r="C41" s="452">
        <v>8102114789.9499998</v>
      </c>
      <c r="D41" s="453">
        <v>0</v>
      </c>
    </row>
    <row r="42" spans="1:4">
      <c r="A42" s="479" t="s">
        <v>388</v>
      </c>
      <c r="B42" s="452">
        <v>2597584893.02</v>
      </c>
      <c r="C42" s="452">
        <v>1747924082.98</v>
      </c>
      <c r="D42" s="453">
        <v>2256283396.7199998</v>
      </c>
    </row>
    <row r="43" spans="1:4">
      <c r="A43" s="479" t="s">
        <v>389</v>
      </c>
      <c r="B43" s="452">
        <v>1475005102.8800001</v>
      </c>
      <c r="C43" s="452">
        <v>1098884479.01</v>
      </c>
      <c r="D43" s="453">
        <v>1814220301.6300001</v>
      </c>
    </row>
    <row r="44" spans="1:4">
      <c r="A44" s="479" t="s">
        <v>390</v>
      </c>
      <c r="B44" s="452">
        <v>490381822.62</v>
      </c>
      <c r="C44" s="452">
        <v>650782244.69000006</v>
      </c>
      <c r="D44" s="453">
        <v>821810623.14999998</v>
      </c>
    </row>
    <row r="45" spans="1:4">
      <c r="A45" s="479" t="s">
        <v>391</v>
      </c>
      <c r="B45" s="452">
        <v>230374676.33000001</v>
      </c>
      <c r="C45" s="452">
        <v>119742003.97</v>
      </c>
      <c r="D45" s="453">
        <v>221156867.75</v>
      </c>
    </row>
    <row r="46" spans="1:4">
      <c r="A46" s="479" t="s">
        <v>392</v>
      </c>
      <c r="B46" s="452">
        <v>9200418.3699999992</v>
      </c>
      <c r="C46" s="452">
        <v>0</v>
      </c>
      <c r="D46" s="453">
        <v>0</v>
      </c>
    </row>
    <row r="47" spans="1:4">
      <c r="A47" s="479" t="s">
        <v>393</v>
      </c>
      <c r="B47" s="452">
        <v>538496629.03999996</v>
      </c>
      <c r="C47" s="452">
        <v>351447480.56</v>
      </c>
      <c r="D47" s="453">
        <v>536173138.38999999</v>
      </c>
    </row>
    <row r="48" spans="1:4" ht="22.5">
      <c r="A48" s="479" t="s">
        <v>394</v>
      </c>
      <c r="B48" s="452">
        <v>100972460.59</v>
      </c>
      <c r="C48" s="452">
        <v>32938701.960000001</v>
      </c>
      <c r="D48" s="453">
        <v>104241799.48</v>
      </c>
    </row>
    <row r="49" spans="1:4">
      <c r="A49" s="479" t="s">
        <v>395</v>
      </c>
      <c r="B49" s="452">
        <v>269064107.81999999</v>
      </c>
      <c r="C49" s="452">
        <v>262721257.47</v>
      </c>
      <c r="D49" s="453">
        <v>293277348.75999999</v>
      </c>
    </row>
    <row r="50" spans="1:4">
      <c r="A50" s="479" t="s">
        <v>396</v>
      </c>
      <c r="B50" s="452">
        <v>11120265.83</v>
      </c>
      <c r="C50" s="452">
        <v>8469422.2899999991</v>
      </c>
      <c r="D50" s="453">
        <v>9920831.2899999991</v>
      </c>
    </row>
    <row r="51" spans="1:4">
      <c r="A51" s="479" t="s">
        <v>397</v>
      </c>
      <c r="B51" s="452">
        <v>169697541.80000001</v>
      </c>
      <c r="C51" s="452">
        <v>132887138.17</v>
      </c>
      <c r="D51" s="453">
        <v>177669036.88</v>
      </c>
    </row>
    <row r="52" spans="1:4" ht="22.5">
      <c r="A52" s="479" t="s">
        <v>398</v>
      </c>
      <c r="B52" s="452">
        <v>363894651</v>
      </c>
      <c r="C52" s="452">
        <v>32050145.18</v>
      </c>
      <c r="D52" s="453">
        <v>378755772.37</v>
      </c>
    </row>
    <row r="53" spans="1:4">
      <c r="A53" s="479" t="s">
        <v>399</v>
      </c>
      <c r="B53" s="452">
        <v>242772214.08000001</v>
      </c>
      <c r="C53" s="452">
        <v>180594063.53999999</v>
      </c>
      <c r="D53" s="453">
        <v>261896462.40000001</v>
      </c>
    </row>
    <row r="54" spans="1:4">
      <c r="A54" s="479" t="s">
        <v>400</v>
      </c>
      <c r="B54" s="452">
        <v>141610058.53999999</v>
      </c>
      <c r="C54" s="452">
        <v>97175668.180000007</v>
      </c>
      <c r="D54" s="453">
        <v>216563742.34</v>
      </c>
    </row>
    <row r="55" spans="1:4">
      <c r="A55" s="479" t="s">
        <v>401</v>
      </c>
      <c r="B55" s="452">
        <v>80302884.780000001</v>
      </c>
      <c r="C55" s="452">
        <v>18745909.949999999</v>
      </c>
      <c r="D55" s="453">
        <v>88070102.650000006</v>
      </c>
    </row>
    <row r="56" spans="1:4" ht="22.5">
      <c r="A56" s="479" t="s">
        <v>402</v>
      </c>
      <c r="B56" s="452">
        <v>76085441.890000001</v>
      </c>
      <c r="C56" s="452">
        <v>36214204.380000003</v>
      </c>
      <c r="D56" s="453">
        <v>74252258.829999998</v>
      </c>
    </row>
    <row r="57" spans="1:4">
      <c r="A57" s="495"/>
      <c r="B57" s="465"/>
      <c r="C57" s="465"/>
      <c r="D57" s="466"/>
    </row>
    <row r="58" spans="1:4">
      <c r="A58" s="467"/>
      <c r="B58" s="439"/>
      <c r="C58" s="439"/>
      <c r="D58" s="439"/>
    </row>
    <row r="59" spans="1:4">
      <c r="A59" s="467"/>
      <c r="B59" s="439"/>
      <c r="C59" s="439"/>
      <c r="D59" s="439"/>
    </row>
    <row r="60" spans="1:4">
      <c r="A60" s="1658" t="s">
        <v>368</v>
      </c>
      <c r="B60" s="1658"/>
      <c r="C60" s="1658"/>
      <c r="D60" s="1658"/>
    </row>
    <row r="61" spans="1:4">
      <c r="A61" s="1568" t="s">
        <v>273</v>
      </c>
      <c r="B61" s="1568"/>
      <c r="C61" s="1568"/>
      <c r="D61" s="1568"/>
    </row>
    <row r="62" spans="1:4">
      <c r="A62" s="496"/>
    </row>
    <row r="63" spans="1:4">
      <c r="A63" s="1659" t="s">
        <v>370</v>
      </c>
      <c r="B63" s="443">
        <v>2021</v>
      </c>
      <c r="C63" s="1570">
        <v>2022</v>
      </c>
      <c r="D63" s="1570"/>
    </row>
    <row r="64" spans="1:4">
      <c r="A64" s="1660"/>
      <c r="B64" s="444" t="s">
        <v>274</v>
      </c>
      <c r="C64" s="444" t="s">
        <v>275</v>
      </c>
      <c r="D64" s="444" t="s">
        <v>274</v>
      </c>
    </row>
    <row r="65" spans="1:4">
      <c r="A65" s="485"/>
      <c r="B65" s="486"/>
      <c r="C65" s="486"/>
      <c r="D65" s="487"/>
    </row>
    <row r="66" spans="1:4">
      <c r="A66" s="488" t="s">
        <v>403</v>
      </c>
      <c r="B66" s="489">
        <v>997054336.82000005</v>
      </c>
      <c r="C66" s="489">
        <v>542153266.55999994</v>
      </c>
      <c r="D66" s="490">
        <v>899696453.98000002</v>
      </c>
    </row>
    <row r="67" spans="1:4">
      <c r="A67" s="450"/>
      <c r="B67" s="452"/>
      <c r="C67" s="452"/>
      <c r="D67" s="453"/>
    </row>
    <row r="68" spans="1:4">
      <c r="A68" s="479" t="s">
        <v>404</v>
      </c>
      <c r="B68" s="452">
        <v>890101319.13</v>
      </c>
      <c r="C68" s="452">
        <v>430468392.58999997</v>
      </c>
      <c r="D68" s="453">
        <v>784698367.65999997</v>
      </c>
    </row>
    <row r="69" spans="1:4">
      <c r="A69" s="479" t="s">
        <v>405</v>
      </c>
      <c r="B69" s="452">
        <v>106953017.69</v>
      </c>
      <c r="C69" s="452">
        <v>111684873.97</v>
      </c>
      <c r="D69" s="453">
        <v>114998086.31999999</v>
      </c>
    </row>
    <row r="70" spans="1:4">
      <c r="A70" s="495"/>
      <c r="B70" s="465"/>
      <c r="C70" s="465"/>
      <c r="D70" s="466"/>
    </row>
    <row r="71" spans="1:4">
      <c r="A71" s="467"/>
      <c r="B71" s="439"/>
      <c r="C71" s="439"/>
      <c r="D71" s="439"/>
    </row>
    <row r="72" spans="1:4">
      <c r="A72" s="467"/>
      <c r="B72" s="439"/>
      <c r="C72" s="439"/>
      <c r="D72" s="439"/>
    </row>
    <row r="73" spans="1:4">
      <c r="A73" s="1658" t="s">
        <v>368</v>
      </c>
      <c r="B73" s="1658"/>
      <c r="C73" s="1658"/>
      <c r="D73" s="1658"/>
    </row>
    <row r="74" spans="1:4">
      <c r="A74" s="1568" t="s">
        <v>273</v>
      </c>
      <c r="B74" s="1568"/>
      <c r="C74" s="1568"/>
      <c r="D74" s="1568"/>
    </row>
    <row r="75" spans="1:4">
      <c r="A75" s="496"/>
    </row>
    <row r="76" spans="1:4">
      <c r="A76" s="1659" t="s">
        <v>371</v>
      </c>
      <c r="B76" s="443">
        <v>2021</v>
      </c>
      <c r="C76" s="1570">
        <v>2022</v>
      </c>
      <c r="D76" s="1570"/>
    </row>
    <row r="77" spans="1:4">
      <c r="A77" s="1660"/>
      <c r="B77" s="444" t="s">
        <v>274</v>
      </c>
      <c r="C77" s="444" t="s">
        <v>275</v>
      </c>
      <c r="D77" s="444" t="s">
        <v>274</v>
      </c>
    </row>
    <row r="78" spans="1:4">
      <c r="A78" s="485"/>
      <c r="B78" s="486"/>
      <c r="C78" s="486"/>
      <c r="D78" s="487"/>
    </row>
    <row r="79" spans="1:4">
      <c r="A79" s="488" t="s">
        <v>403</v>
      </c>
      <c r="B79" s="489">
        <v>1047043784.63</v>
      </c>
      <c r="C79" s="489">
        <v>1107052105.54</v>
      </c>
      <c r="D79" s="490">
        <v>1108050783.2</v>
      </c>
    </row>
    <row r="80" spans="1:4">
      <c r="A80" s="450"/>
      <c r="B80" s="452"/>
      <c r="C80" s="452"/>
      <c r="D80" s="453"/>
    </row>
    <row r="81" spans="1:4">
      <c r="A81" s="479" t="s">
        <v>406</v>
      </c>
      <c r="B81" s="452">
        <v>223727904.13999999</v>
      </c>
      <c r="C81" s="452">
        <v>237730712.53</v>
      </c>
      <c r="D81" s="453">
        <v>237729419.75</v>
      </c>
    </row>
    <row r="82" spans="1:4">
      <c r="A82" s="479" t="s">
        <v>407</v>
      </c>
      <c r="B82" s="452">
        <v>823315880.49000001</v>
      </c>
      <c r="C82" s="452">
        <v>869321393.00999999</v>
      </c>
      <c r="D82" s="453">
        <v>870321363.45000005</v>
      </c>
    </row>
    <row r="83" spans="1:4">
      <c r="A83" s="495"/>
      <c r="B83" s="465"/>
      <c r="C83" s="465"/>
      <c r="D83" s="466"/>
    </row>
    <row r="84" spans="1:4">
      <c r="A84" s="467"/>
      <c r="B84" s="439"/>
      <c r="C84" s="439"/>
      <c r="D84" s="439"/>
    </row>
    <row r="85" spans="1:4">
      <c r="A85" s="467"/>
      <c r="B85" s="439"/>
      <c r="C85" s="439"/>
      <c r="D85" s="439"/>
    </row>
    <row r="86" spans="1:4">
      <c r="A86" s="1658" t="s">
        <v>368</v>
      </c>
      <c r="B86" s="1658"/>
      <c r="C86" s="1658"/>
      <c r="D86" s="1658"/>
    </row>
    <row r="87" spans="1:4">
      <c r="A87" s="1568" t="s">
        <v>273</v>
      </c>
      <c r="B87" s="1568"/>
      <c r="C87" s="1568"/>
      <c r="D87" s="1568"/>
    </row>
    <row r="88" spans="1:4">
      <c r="A88" s="496"/>
    </row>
    <row r="89" spans="1:4">
      <c r="A89" s="1659" t="s">
        <v>372</v>
      </c>
      <c r="B89" s="443">
        <v>2021</v>
      </c>
      <c r="C89" s="1570">
        <v>2022</v>
      </c>
      <c r="D89" s="1570"/>
    </row>
    <row r="90" spans="1:4">
      <c r="A90" s="1660"/>
      <c r="B90" s="444" t="s">
        <v>274</v>
      </c>
      <c r="C90" s="444" t="s">
        <v>275</v>
      </c>
      <c r="D90" s="444" t="s">
        <v>274</v>
      </c>
    </row>
    <row r="91" spans="1:4">
      <c r="A91" s="485"/>
      <c r="B91" s="486"/>
      <c r="C91" s="486"/>
      <c r="D91" s="487"/>
    </row>
    <row r="92" spans="1:4">
      <c r="A92" s="488" t="s">
        <v>403</v>
      </c>
      <c r="B92" s="489">
        <v>2908508844.6399999</v>
      </c>
      <c r="C92" s="489">
        <v>2874195704.8699999</v>
      </c>
      <c r="D92" s="490">
        <v>3185053354.6199999</v>
      </c>
    </row>
    <row r="93" spans="1:4">
      <c r="A93" s="450"/>
      <c r="B93" s="452"/>
      <c r="C93" s="452"/>
      <c r="D93" s="453"/>
    </row>
    <row r="94" spans="1:4">
      <c r="A94" s="479" t="s">
        <v>408</v>
      </c>
      <c r="B94" s="452">
        <v>40029246.100000001</v>
      </c>
      <c r="C94" s="452">
        <v>40604284</v>
      </c>
      <c r="D94" s="453">
        <v>53033746.100000001</v>
      </c>
    </row>
    <row r="95" spans="1:4" ht="22.5">
      <c r="A95" s="479" t="s">
        <v>409</v>
      </c>
      <c r="B95" s="452">
        <v>650487406.25</v>
      </c>
      <c r="C95" s="452">
        <v>640009266.78999996</v>
      </c>
      <c r="D95" s="453">
        <v>655197352.19000006</v>
      </c>
    </row>
    <row r="96" spans="1:4">
      <c r="A96" s="479" t="s">
        <v>410</v>
      </c>
      <c r="B96" s="452">
        <v>1260591425.55</v>
      </c>
      <c r="C96" s="452">
        <v>1198205219.5999999</v>
      </c>
      <c r="D96" s="453">
        <v>1451772436.01</v>
      </c>
    </row>
    <row r="97" spans="1:4">
      <c r="A97" s="479" t="s">
        <v>411</v>
      </c>
      <c r="B97" s="452">
        <v>12024475.210000001</v>
      </c>
      <c r="C97" s="452">
        <v>12073176</v>
      </c>
      <c r="D97" s="453">
        <v>12005347.16</v>
      </c>
    </row>
    <row r="98" spans="1:4" ht="33.75">
      <c r="A98" s="479" t="s">
        <v>412</v>
      </c>
      <c r="B98" s="452">
        <v>29271970.670000002</v>
      </c>
      <c r="C98" s="452">
        <v>30153955.829999998</v>
      </c>
      <c r="D98" s="453">
        <v>38068136.920000002</v>
      </c>
    </row>
    <row r="99" spans="1:4">
      <c r="A99" s="479" t="s">
        <v>413</v>
      </c>
      <c r="B99" s="452">
        <v>796521318.89999998</v>
      </c>
      <c r="C99" s="452">
        <v>826179286.70000005</v>
      </c>
      <c r="D99" s="453">
        <v>830702746.38</v>
      </c>
    </row>
    <row r="100" spans="1:4">
      <c r="A100" s="479" t="s">
        <v>414</v>
      </c>
      <c r="B100" s="452">
        <v>56893988.369999997</v>
      </c>
      <c r="C100" s="452">
        <v>58116166.119999997</v>
      </c>
      <c r="D100" s="453">
        <v>60257363.119999997</v>
      </c>
    </row>
    <row r="101" spans="1:4">
      <c r="A101" s="479" t="s">
        <v>415</v>
      </c>
      <c r="B101" s="452">
        <v>55689013.590000004</v>
      </c>
      <c r="C101" s="452">
        <v>54165536</v>
      </c>
      <c r="D101" s="453">
        <v>60827412.979999997</v>
      </c>
    </row>
    <row r="102" spans="1:4">
      <c r="A102" s="479" t="s">
        <v>416</v>
      </c>
      <c r="B102" s="452">
        <v>7000000</v>
      </c>
      <c r="C102" s="452">
        <v>14688813.83</v>
      </c>
      <c r="D102" s="453">
        <v>23188813.760000002</v>
      </c>
    </row>
    <row r="103" spans="1:4">
      <c r="A103" s="495"/>
      <c r="B103" s="465"/>
      <c r="C103" s="465"/>
      <c r="D103" s="466"/>
    </row>
    <row r="104" spans="1:4">
      <c r="A104" s="467"/>
      <c r="B104" s="439"/>
      <c r="C104" s="439"/>
      <c r="D104" s="439"/>
    </row>
    <row r="105" spans="1:4">
      <c r="A105" s="467"/>
      <c r="B105" s="439"/>
      <c r="C105" s="439"/>
      <c r="D105" s="439"/>
    </row>
    <row r="106" spans="1:4">
      <c r="A106" s="1658" t="s">
        <v>368</v>
      </c>
      <c r="B106" s="1658"/>
      <c r="C106" s="1658"/>
      <c r="D106" s="1658"/>
    </row>
    <row r="107" spans="1:4">
      <c r="A107" s="1568" t="s">
        <v>273</v>
      </c>
      <c r="B107" s="1568"/>
      <c r="C107" s="1568"/>
      <c r="D107" s="1568"/>
    </row>
    <row r="108" spans="1:4">
      <c r="A108" s="496"/>
    </row>
    <row r="109" spans="1:4">
      <c r="A109" s="1659" t="s">
        <v>373</v>
      </c>
      <c r="B109" s="443">
        <v>2021</v>
      </c>
      <c r="C109" s="1570">
        <v>2022</v>
      </c>
      <c r="D109" s="1570"/>
    </row>
    <row r="110" spans="1:4">
      <c r="A110" s="1660"/>
      <c r="B110" s="444" t="s">
        <v>274</v>
      </c>
      <c r="C110" s="444" t="s">
        <v>275</v>
      </c>
      <c r="D110" s="444" t="s">
        <v>274</v>
      </c>
    </row>
    <row r="111" spans="1:4">
      <c r="A111" s="485"/>
      <c r="B111" s="486"/>
      <c r="C111" s="486"/>
      <c r="D111" s="487"/>
    </row>
    <row r="112" spans="1:4">
      <c r="A112" s="488" t="s">
        <v>403</v>
      </c>
      <c r="B112" s="489">
        <v>45724051831.110001</v>
      </c>
      <c r="C112" s="489">
        <v>44124287531.870003</v>
      </c>
      <c r="D112" s="490">
        <v>52646015988.150002</v>
      </c>
    </row>
    <row r="113" spans="1:4">
      <c r="A113" s="450"/>
      <c r="B113" s="452"/>
      <c r="C113" s="452"/>
      <c r="D113" s="453"/>
    </row>
    <row r="114" spans="1:4">
      <c r="A114" s="479" t="s">
        <v>417</v>
      </c>
      <c r="B114" s="452">
        <v>655510809.32000005</v>
      </c>
      <c r="C114" s="452">
        <v>276966381.49000001</v>
      </c>
      <c r="D114" s="453">
        <v>903940897.16999996</v>
      </c>
    </row>
    <row r="115" spans="1:4">
      <c r="A115" s="479" t="s">
        <v>418</v>
      </c>
      <c r="B115" s="452">
        <v>37663820.140000001</v>
      </c>
      <c r="C115" s="452">
        <v>31649699.09</v>
      </c>
      <c r="D115" s="453">
        <v>38915252.43</v>
      </c>
    </row>
    <row r="116" spans="1:4">
      <c r="A116" s="479" t="s">
        <v>419</v>
      </c>
      <c r="B116" s="452">
        <v>8181502.1299999999</v>
      </c>
      <c r="C116" s="452">
        <v>5599291.7199999997</v>
      </c>
      <c r="D116" s="453">
        <v>9314347.3900000006</v>
      </c>
    </row>
    <row r="117" spans="1:4">
      <c r="A117" s="479" t="s">
        <v>420</v>
      </c>
      <c r="B117" s="452">
        <v>1157268494.04</v>
      </c>
      <c r="C117" s="452">
        <v>1163175048</v>
      </c>
      <c r="D117" s="453">
        <v>1743437001.0999999</v>
      </c>
    </row>
    <row r="118" spans="1:4" ht="22.5">
      <c r="A118" s="479" t="s">
        <v>421</v>
      </c>
      <c r="B118" s="452">
        <v>820561979.97000003</v>
      </c>
      <c r="C118" s="452">
        <v>809638135.21000004</v>
      </c>
      <c r="D118" s="453">
        <v>947512305.00999999</v>
      </c>
    </row>
    <row r="119" spans="1:4" ht="22.5">
      <c r="A119" s="479" t="s">
        <v>422</v>
      </c>
      <c r="B119" s="452">
        <v>232674769.87</v>
      </c>
      <c r="C119" s="452">
        <v>234989722.72</v>
      </c>
      <c r="D119" s="453">
        <v>239510987.80000001</v>
      </c>
    </row>
    <row r="120" spans="1:4">
      <c r="A120" s="479" t="s">
        <v>423</v>
      </c>
      <c r="B120" s="452">
        <v>480507328.81</v>
      </c>
      <c r="C120" s="452">
        <v>109514630.7</v>
      </c>
      <c r="D120" s="453">
        <v>518348471.70999998</v>
      </c>
    </row>
    <row r="121" spans="1:4">
      <c r="A121" s="479" t="s">
        <v>424</v>
      </c>
      <c r="B121" s="452">
        <v>545321819.76999998</v>
      </c>
      <c r="C121" s="452">
        <v>310540554.36000001</v>
      </c>
      <c r="D121" s="453">
        <v>558695919.35000002</v>
      </c>
    </row>
    <row r="122" spans="1:4">
      <c r="A122" s="479" t="s">
        <v>425</v>
      </c>
      <c r="B122" s="452">
        <v>28325786.43</v>
      </c>
      <c r="C122" s="452">
        <v>9263120.1400000006</v>
      </c>
      <c r="D122" s="453">
        <v>35181284.200000003</v>
      </c>
    </row>
    <row r="123" spans="1:4" ht="22.5">
      <c r="A123" s="479" t="s">
        <v>426</v>
      </c>
      <c r="B123" s="452">
        <v>1815156.02</v>
      </c>
      <c r="C123" s="452">
        <v>1807763.9</v>
      </c>
      <c r="D123" s="453">
        <v>1762305.86</v>
      </c>
    </row>
    <row r="124" spans="1:4" ht="22.5">
      <c r="A124" s="479" t="s">
        <v>427</v>
      </c>
      <c r="B124" s="452">
        <v>704954.6</v>
      </c>
      <c r="C124" s="452">
        <v>1143582.44</v>
      </c>
      <c r="D124" s="453">
        <v>1196333.6200000001</v>
      </c>
    </row>
    <row r="125" spans="1:4" ht="22.5">
      <c r="A125" s="479" t="s">
        <v>428</v>
      </c>
      <c r="B125" s="452">
        <v>4813893.33</v>
      </c>
      <c r="C125" s="452">
        <v>4850493.97</v>
      </c>
      <c r="D125" s="453">
        <v>5106129.16</v>
      </c>
    </row>
    <row r="126" spans="1:4">
      <c r="A126" s="479" t="s">
        <v>429</v>
      </c>
      <c r="B126" s="452">
        <v>16948574.989999998</v>
      </c>
      <c r="C126" s="452">
        <v>10152903.810000001</v>
      </c>
      <c r="D126" s="453">
        <v>10395003.09</v>
      </c>
    </row>
    <row r="127" spans="1:4">
      <c r="A127" s="479" t="s">
        <v>430</v>
      </c>
      <c r="B127" s="452">
        <v>9737308.5500000007</v>
      </c>
      <c r="C127" s="452">
        <v>4005572.37</v>
      </c>
      <c r="D127" s="453">
        <v>8972860.2599999998</v>
      </c>
    </row>
    <row r="128" spans="1:4" ht="22.5">
      <c r="A128" s="497" t="s">
        <v>431</v>
      </c>
      <c r="B128" s="498">
        <v>117383194.72</v>
      </c>
      <c r="C128" s="498">
        <v>14412178.9</v>
      </c>
      <c r="D128" s="499">
        <v>21335973.620000001</v>
      </c>
    </row>
    <row r="129" spans="1:4">
      <c r="A129" s="479" t="s">
        <v>432</v>
      </c>
      <c r="B129" s="452">
        <v>65743621.100000001</v>
      </c>
      <c r="C129" s="452">
        <v>58636872.109999999</v>
      </c>
      <c r="D129" s="453">
        <v>72950788.730000004</v>
      </c>
    </row>
    <row r="130" spans="1:4">
      <c r="A130" s="479" t="s">
        <v>433</v>
      </c>
      <c r="B130" s="452">
        <v>4752412.46</v>
      </c>
      <c r="C130" s="452">
        <v>4623206.87</v>
      </c>
      <c r="D130" s="453">
        <v>4545305.99</v>
      </c>
    </row>
    <row r="131" spans="1:4">
      <c r="A131" s="479" t="s">
        <v>434</v>
      </c>
      <c r="B131" s="452">
        <v>52720580.920000002</v>
      </c>
      <c r="C131" s="452">
        <v>47999856.329999998</v>
      </c>
      <c r="D131" s="453">
        <v>90337343.209999993</v>
      </c>
    </row>
    <row r="132" spans="1:4" ht="22.5">
      <c r="A132" s="479" t="s">
        <v>435</v>
      </c>
      <c r="B132" s="452">
        <v>93818607.859999999</v>
      </c>
      <c r="C132" s="452">
        <v>89119910.140000001</v>
      </c>
      <c r="D132" s="453">
        <v>96776576.590000004</v>
      </c>
    </row>
    <row r="133" spans="1:4">
      <c r="A133" s="479" t="s">
        <v>436</v>
      </c>
      <c r="B133" s="452">
        <v>478606418.30000001</v>
      </c>
      <c r="C133" s="452">
        <v>516771904.13</v>
      </c>
      <c r="D133" s="453">
        <v>542847359.49000001</v>
      </c>
    </row>
    <row r="134" spans="1:4">
      <c r="A134" s="479" t="s">
        <v>437</v>
      </c>
      <c r="B134" s="452">
        <v>30027549.260000002</v>
      </c>
      <c r="C134" s="452">
        <v>23632745.73</v>
      </c>
      <c r="D134" s="453">
        <v>36439978.399999999</v>
      </c>
    </row>
    <row r="135" spans="1:4">
      <c r="A135" s="479" t="s">
        <v>438</v>
      </c>
      <c r="B135" s="452">
        <v>88044065.719999999</v>
      </c>
      <c r="C135" s="452">
        <v>7243466.6100000003</v>
      </c>
      <c r="D135" s="453">
        <v>143554163.56999999</v>
      </c>
    </row>
    <row r="136" spans="1:4">
      <c r="A136" s="479" t="s">
        <v>439</v>
      </c>
      <c r="B136" s="452">
        <v>241445294.16999999</v>
      </c>
      <c r="C136" s="452">
        <v>174099342</v>
      </c>
      <c r="D136" s="453">
        <v>247332910.75999999</v>
      </c>
    </row>
    <row r="137" spans="1:4">
      <c r="A137" s="479" t="s">
        <v>440</v>
      </c>
      <c r="B137" s="452">
        <v>26732651912.860001</v>
      </c>
      <c r="C137" s="452">
        <v>26179105757</v>
      </c>
      <c r="D137" s="453">
        <v>28268861506.73</v>
      </c>
    </row>
    <row r="138" spans="1:4" ht="22.5">
      <c r="A138" s="479" t="s">
        <v>441</v>
      </c>
      <c r="B138" s="452">
        <v>291469818.43000001</v>
      </c>
      <c r="C138" s="452">
        <v>31832064.329999998</v>
      </c>
      <c r="D138" s="453">
        <v>484079847.72000003</v>
      </c>
    </row>
    <row r="139" spans="1:4">
      <c r="A139" s="479" t="s">
        <v>442</v>
      </c>
      <c r="B139" s="452">
        <v>27789477.420000002</v>
      </c>
      <c r="C139" s="452">
        <v>25285086.84</v>
      </c>
      <c r="D139" s="453">
        <v>27708072.469999999</v>
      </c>
    </row>
    <row r="140" spans="1:4">
      <c r="A140" s="479" t="s">
        <v>443</v>
      </c>
      <c r="B140" s="452">
        <v>14185656.960000001</v>
      </c>
      <c r="C140" s="452">
        <v>11857589.949999999</v>
      </c>
      <c r="D140" s="453">
        <v>16483987.67</v>
      </c>
    </row>
    <row r="141" spans="1:4">
      <c r="A141" s="479" t="s">
        <v>444</v>
      </c>
      <c r="B141" s="452">
        <v>25103995.379999999</v>
      </c>
      <c r="C141" s="452">
        <v>31449894.309999999</v>
      </c>
      <c r="D141" s="453">
        <v>27244122.699999999</v>
      </c>
    </row>
    <row r="142" spans="1:4">
      <c r="A142" s="479" t="s">
        <v>445</v>
      </c>
      <c r="B142" s="452">
        <v>30873566.219999999</v>
      </c>
      <c r="C142" s="452">
        <v>31822091.890000001</v>
      </c>
      <c r="D142" s="453">
        <v>41970371.399999999</v>
      </c>
    </row>
    <row r="143" spans="1:4">
      <c r="A143" s="479" t="s">
        <v>446</v>
      </c>
      <c r="B143" s="452">
        <v>42499143.950000003</v>
      </c>
      <c r="C143" s="452">
        <v>30042001.73</v>
      </c>
      <c r="D143" s="453">
        <v>44086005.170000002</v>
      </c>
    </row>
    <row r="144" spans="1:4" ht="22.5">
      <c r="A144" s="497" t="s">
        <v>447</v>
      </c>
      <c r="B144" s="498">
        <v>431822901.82999998</v>
      </c>
      <c r="C144" s="498">
        <v>310985801.13999999</v>
      </c>
      <c r="D144" s="499">
        <v>414714088.94</v>
      </c>
    </row>
    <row r="145" spans="1:4">
      <c r="A145" s="479" t="s">
        <v>448</v>
      </c>
      <c r="B145" s="452">
        <v>10196403217.780001</v>
      </c>
      <c r="C145" s="452">
        <v>12027018561.16</v>
      </c>
      <c r="D145" s="453">
        <v>14116684654.32</v>
      </c>
    </row>
    <row r="146" spans="1:4" ht="22.5">
      <c r="A146" s="479" t="s">
        <v>449</v>
      </c>
      <c r="B146" s="452">
        <v>1201136628.8399999</v>
      </c>
      <c r="C146" s="452">
        <v>374133890.99000001</v>
      </c>
      <c r="D146" s="453">
        <v>1291107938.6700001</v>
      </c>
    </row>
    <row r="147" spans="1:4">
      <c r="A147" s="479" t="s">
        <v>450</v>
      </c>
      <c r="B147" s="452">
        <v>16448854.039999999</v>
      </c>
      <c r="C147" s="452">
        <v>16286730.27</v>
      </c>
      <c r="D147" s="453">
        <v>21670660.390000001</v>
      </c>
    </row>
    <row r="148" spans="1:4">
      <c r="A148" s="479" t="s">
        <v>451</v>
      </c>
      <c r="B148" s="452">
        <v>48389636.710000001</v>
      </c>
      <c r="C148" s="452">
        <v>26904644.57</v>
      </c>
      <c r="D148" s="453">
        <v>51324367.82</v>
      </c>
    </row>
    <row r="149" spans="1:4">
      <c r="A149" s="479" t="s">
        <v>452</v>
      </c>
      <c r="B149" s="452">
        <v>17850738.920000002</v>
      </c>
      <c r="C149" s="452">
        <v>14721381.859999999</v>
      </c>
      <c r="D149" s="453">
        <v>21419329.300000001</v>
      </c>
    </row>
    <row r="150" spans="1:4">
      <c r="A150" s="479" t="s">
        <v>453</v>
      </c>
      <c r="B150" s="452">
        <v>49314546.719999999</v>
      </c>
      <c r="C150" s="452">
        <v>31537063.390000001</v>
      </c>
      <c r="D150" s="453">
        <v>55389660.609999999</v>
      </c>
    </row>
    <row r="151" spans="1:4">
      <c r="A151" s="479" t="s">
        <v>454</v>
      </c>
      <c r="B151" s="452">
        <v>138203425.91999999</v>
      </c>
      <c r="C151" s="452">
        <v>74924148.5</v>
      </c>
      <c r="D151" s="453">
        <v>148203941.69999999</v>
      </c>
    </row>
    <row r="152" spans="1:4">
      <c r="A152" s="479" t="s">
        <v>455</v>
      </c>
      <c r="B152" s="452">
        <v>121107102.09</v>
      </c>
      <c r="C152" s="452">
        <v>84611273.939999998</v>
      </c>
      <c r="D152" s="453">
        <v>124583376.84</v>
      </c>
    </row>
    <row r="153" spans="1:4">
      <c r="A153" s="479" t="s">
        <v>456</v>
      </c>
      <c r="B153" s="452">
        <v>244777558.94999999</v>
      </c>
      <c r="C153" s="452">
        <v>192273783.38</v>
      </c>
      <c r="D153" s="453">
        <v>242457684.81999999</v>
      </c>
    </row>
    <row r="154" spans="1:4">
      <c r="A154" s="479" t="s">
        <v>457</v>
      </c>
      <c r="B154" s="452">
        <v>161675802.02000001</v>
      </c>
      <c r="C154" s="452">
        <v>89510271.950000003</v>
      </c>
      <c r="D154" s="453">
        <v>191945973.94999999</v>
      </c>
    </row>
    <row r="155" spans="1:4">
      <c r="A155" s="479" t="s">
        <v>458</v>
      </c>
      <c r="B155" s="452">
        <v>210164664.91</v>
      </c>
      <c r="C155" s="452">
        <v>169779118.44</v>
      </c>
      <c r="D155" s="453">
        <v>218645232.69999999</v>
      </c>
    </row>
    <row r="156" spans="1:4">
      <c r="A156" s="479" t="s">
        <v>459</v>
      </c>
      <c r="B156" s="452">
        <v>19182206.109999999</v>
      </c>
      <c r="C156" s="452">
        <v>14625843.16</v>
      </c>
      <c r="D156" s="453">
        <v>15129481</v>
      </c>
    </row>
    <row r="157" spans="1:4">
      <c r="A157" s="479" t="s">
        <v>460</v>
      </c>
      <c r="B157" s="452">
        <v>54929350.469999999</v>
      </c>
      <c r="C157" s="452">
        <v>42241758</v>
      </c>
      <c r="D157" s="453">
        <v>45897141.490000002</v>
      </c>
    </row>
    <row r="158" spans="1:4">
      <c r="A158" s="479" t="s">
        <v>461</v>
      </c>
      <c r="B158" s="452">
        <v>87212190.780000001</v>
      </c>
      <c r="C158" s="452">
        <v>66325080.259999998</v>
      </c>
      <c r="D158" s="453">
        <v>98271574.340000004</v>
      </c>
    </row>
    <row r="159" spans="1:4">
      <c r="A159" s="479" t="s">
        <v>462</v>
      </c>
      <c r="B159" s="452">
        <v>79904484.129999995</v>
      </c>
      <c r="C159" s="452">
        <v>12717230.74</v>
      </c>
      <c r="D159" s="453">
        <v>13658491.199999999</v>
      </c>
    </row>
    <row r="160" spans="1:4">
      <c r="A160" s="479" t="s">
        <v>463</v>
      </c>
      <c r="B160" s="452">
        <v>35392676.039999999</v>
      </c>
      <c r="C160" s="452">
        <v>16701195.75</v>
      </c>
      <c r="D160" s="453">
        <v>19592343.68</v>
      </c>
    </row>
    <row r="161" spans="1:4" ht="22.5">
      <c r="A161" s="479" t="s">
        <v>464</v>
      </c>
      <c r="B161" s="452">
        <v>16088098.17</v>
      </c>
      <c r="C161" s="452">
        <v>17323113.149999999</v>
      </c>
      <c r="D161" s="453">
        <v>16435221.310000001</v>
      </c>
    </row>
    <row r="162" spans="1:4" ht="33.75">
      <c r="A162" s="479" t="s">
        <v>465</v>
      </c>
      <c r="B162" s="452">
        <v>25595865.440000001</v>
      </c>
      <c r="C162" s="452">
        <v>1789063.98</v>
      </c>
      <c r="D162" s="453">
        <v>25339196.890000001</v>
      </c>
    </row>
    <row r="163" spans="1:4" ht="22.5">
      <c r="A163" s="479" t="s">
        <v>466</v>
      </c>
      <c r="B163" s="452">
        <v>26219023.41</v>
      </c>
      <c r="C163" s="452">
        <v>24795334.07</v>
      </c>
      <c r="D163" s="453">
        <v>24714315.710000001</v>
      </c>
    </row>
    <row r="164" spans="1:4">
      <c r="A164" s="479" t="s">
        <v>467</v>
      </c>
      <c r="B164" s="452">
        <v>68328958.670000002</v>
      </c>
      <c r="C164" s="452">
        <v>64632918.689999998</v>
      </c>
      <c r="D164" s="453">
        <v>69447229.939999998</v>
      </c>
    </row>
    <row r="165" spans="1:4" ht="22.5">
      <c r="A165" s="479" t="s">
        <v>468</v>
      </c>
      <c r="B165" s="452">
        <v>13284984.890000001</v>
      </c>
      <c r="C165" s="452">
        <v>9443430.9600000009</v>
      </c>
      <c r="D165" s="453">
        <v>9908483.3300000001</v>
      </c>
    </row>
    <row r="166" spans="1:4" ht="22.5">
      <c r="A166" s="497" t="s">
        <v>469</v>
      </c>
      <c r="B166" s="498">
        <v>73968142.819999993</v>
      </c>
      <c r="C166" s="498">
        <v>61075383.68</v>
      </c>
      <c r="D166" s="499">
        <v>85622849.260000005</v>
      </c>
    </row>
    <row r="167" spans="1:4">
      <c r="A167" s="479" t="s">
        <v>470</v>
      </c>
      <c r="B167" s="452">
        <v>3614693.61</v>
      </c>
      <c r="C167" s="452">
        <v>4576885.5999999996</v>
      </c>
      <c r="D167" s="453">
        <v>4872463.43</v>
      </c>
    </row>
    <row r="168" spans="1:4">
      <c r="A168" s="479" t="s">
        <v>471</v>
      </c>
      <c r="B168" s="452">
        <v>6285597.5</v>
      </c>
      <c r="C168" s="452">
        <v>4708798.76</v>
      </c>
      <c r="D168" s="453">
        <v>6257400.9400000004</v>
      </c>
    </row>
    <row r="169" spans="1:4" ht="22.5">
      <c r="A169" s="479" t="s">
        <v>472</v>
      </c>
      <c r="B169" s="452">
        <v>6096869.5300000003</v>
      </c>
      <c r="C169" s="452">
        <v>6089247.3300000001</v>
      </c>
      <c r="D169" s="453">
        <v>5489151.7699999996</v>
      </c>
    </row>
    <row r="170" spans="1:4">
      <c r="A170" s="479" t="s">
        <v>473</v>
      </c>
      <c r="B170" s="452">
        <v>6513117.2599999998</v>
      </c>
      <c r="C170" s="452">
        <v>5408000</v>
      </c>
      <c r="D170" s="453">
        <v>13141339.939999999</v>
      </c>
    </row>
    <row r="171" spans="1:4" ht="22.5">
      <c r="A171" s="479" t="s">
        <v>474</v>
      </c>
      <c r="B171" s="452">
        <v>19963970.16</v>
      </c>
      <c r="C171" s="452">
        <v>22687500</v>
      </c>
      <c r="D171" s="453">
        <v>23358702.960000001</v>
      </c>
    </row>
    <row r="172" spans="1:4">
      <c r="A172" s="479" t="s">
        <v>475</v>
      </c>
      <c r="B172" s="452">
        <v>5406964.5599999996</v>
      </c>
      <c r="C172" s="452">
        <v>70580233.379999995</v>
      </c>
      <c r="D172" s="453">
        <v>66558428.539999999</v>
      </c>
    </row>
    <row r="173" spans="1:4">
      <c r="A173" s="479" t="s">
        <v>476</v>
      </c>
      <c r="B173" s="452">
        <v>1618045.13</v>
      </c>
      <c r="C173" s="452">
        <v>14648975.98</v>
      </c>
      <c r="D173" s="453">
        <v>13043661.949999999</v>
      </c>
    </row>
    <row r="174" spans="1:4">
      <c r="A174" s="479" t="s">
        <v>477</v>
      </c>
      <c r="B174" s="452">
        <v>0</v>
      </c>
      <c r="C174" s="452">
        <v>0</v>
      </c>
      <c r="D174" s="453">
        <v>2288188.04</v>
      </c>
    </row>
    <row r="175" spans="1:4">
      <c r="A175" s="495"/>
      <c r="B175" s="465"/>
      <c r="C175" s="465"/>
      <c r="D175" s="466"/>
    </row>
    <row r="176" spans="1:4">
      <c r="A176" s="467"/>
      <c r="B176" s="439"/>
      <c r="C176" s="439"/>
      <c r="D176" s="439"/>
    </row>
    <row r="177" spans="1:4">
      <c r="A177" s="467"/>
      <c r="B177" s="439"/>
      <c r="C177" s="439"/>
      <c r="D177" s="439"/>
    </row>
    <row r="178" spans="1:4">
      <c r="A178" s="1658" t="s">
        <v>368</v>
      </c>
      <c r="B178" s="1658"/>
      <c r="C178" s="1658"/>
      <c r="D178" s="1658"/>
    </row>
    <row r="179" spans="1:4">
      <c r="A179" s="1568" t="s">
        <v>273</v>
      </c>
      <c r="B179" s="1568"/>
      <c r="C179" s="1568"/>
      <c r="D179" s="1568"/>
    </row>
    <row r="180" spans="1:4">
      <c r="A180" s="496"/>
    </row>
    <row r="181" spans="1:4">
      <c r="A181" s="1659" t="s">
        <v>374</v>
      </c>
      <c r="B181" s="443">
        <v>2021</v>
      </c>
      <c r="C181" s="1570">
        <v>2022</v>
      </c>
      <c r="D181" s="1570"/>
    </row>
    <row r="182" spans="1:4">
      <c r="A182" s="1660"/>
      <c r="B182" s="444" t="s">
        <v>274</v>
      </c>
      <c r="C182" s="444" t="s">
        <v>275</v>
      </c>
      <c r="D182" s="444" t="s">
        <v>274</v>
      </c>
    </row>
    <row r="183" spans="1:4">
      <c r="A183" s="485"/>
      <c r="B183" s="486"/>
      <c r="C183" s="486"/>
      <c r="D183" s="487"/>
    </row>
    <row r="184" spans="1:4">
      <c r="A184" s="488" t="s">
        <v>403</v>
      </c>
      <c r="B184" s="489">
        <v>24379744.91</v>
      </c>
      <c r="C184" s="489">
        <v>17144768.75</v>
      </c>
      <c r="D184" s="490">
        <v>26164609.91</v>
      </c>
    </row>
    <row r="185" spans="1:4">
      <c r="A185" s="450"/>
      <c r="B185" s="452"/>
      <c r="C185" s="452"/>
      <c r="D185" s="453"/>
    </row>
    <row r="186" spans="1:4" ht="22.5">
      <c r="A186" s="479" t="s">
        <v>478</v>
      </c>
      <c r="B186" s="452">
        <v>8613903.1099999994</v>
      </c>
      <c r="C186" s="452">
        <v>7416026.1100000003</v>
      </c>
      <c r="D186" s="453">
        <v>11829021.859999999</v>
      </c>
    </row>
    <row r="187" spans="1:4">
      <c r="A187" s="479" t="s">
        <v>479</v>
      </c>
      <c r="B187" s="452">
        <v>6863692.6399999997</v>
      </c>
      <c r="C187" s="452">
        <v>5530680.3700000001</v>
      </c>
      <c r="D187" s="453">
        <v>5234499.17</v>
      </c>
    </row>
    <row r="188" spans="1:4">
      <c r="A188" s="479" t="s">
        <v>480</v>
      </c>
      <c r="B188" s="452">
        <v>8902149.1600000001</v>
      </c>
      <c r="C188" s="452">
        <v>4198062.2699999996</v>
      </c>
      <c r="D188" s="453">
        <v>9101088.8800000008</v>
      </c>
    </row>
    <row r="189" spans="1:4">
      <c r="A189" s="495"/>
      <c r="B189" s="465"/>
      <c r="C189" s="465"/>
      <c r="D189" s="466"/>
    </row>
    <row r="190" spans="1:4">
      <c r="A190" s="467"/>
      <c r="B190" s="439"/>
      <c r="C190" s="439"/>
      <c r="D190" s="439"/>
    </row>
    <row r="191" spans="1:4">
      <c r="A191" s="467"/>
      <c r="B191" s="439"/>
      <c r="C191" s="439"/>
      <c r="D191" s="439"/>
    </row>
    <row r="192" spans="1:4">
      <c r="A192" s="1658" t="s">
        <v>368</v>
      </c>
      <c r="B192" s="1658"/>
      <c r="C192" s="1658"/>
      <c r="D192" s="1658"/>
    </row>
    <row r="193" spans="1:4">
      <c r="A193" s="1568" t="s">
        <v>273</v>
      </c>
      <c r="B193" s="1568"/>
      <c r="C193" s="1568"/>
      <c r="D193" s="1568"/>
    </row>
    <row r="194" spans="1:4">
      <c r="A194" s="496"/>
    </row>
    <row r="195" spans="1:4">
      <c r="A195" s="1659" t="s">
        <v>375</v>
      </c>
      <c r="B195" s="443">
        <v>2021</v>
      </c>
      <c r="C195" s="1570">
        <v>2022</v>
      </c>
      <c r="D195" s="1570"/>
    </row>
    <row r="196" spans="1:4">
      <c r="A196" s="1660"/>
      <c r="B196" s="444" t="s">
        <v>274</v>
      </c>
      <c r="C196" s="444" t="s">
        <v>275</v>
      </c>
      <c r="D196" s="444" t="s">
        <v>274</v>
      </c>
    </row>
    <row r="197" spans="1:4">
      <c r="A197" s="485"/>
      <c r="B197" s="486"/>
      <c r="C197" s="486"/>
      <c r="D197" s="487"/>
    </row>
    <row r="198" spans="1:4">
      <c r="A198" s="488" t="s">
        <v>403</v>
      </c>
      <c r="B198" s="489">
        <v>475185348.87</v>
      </c>
      <c r="C198" s="489">
        <v>590412212.42999995</v>
      </c>
      <c r="D198" s="490">
        <v>653643097.13999999</v>
      </c>
    </row>
    <row r="199" spans="1:4">
      <c r="A199" s="450"/>
      <c r="B199" s="452"/>
      <c r="C199" s="452"/>
      <c r="D199" s="453"/>
    </row>
    <row r="200" spans="1:4">
      <c r="A200" s="479" t="s">
        <v>481</v>
      </c>
      <c r="B200" s="452">
        <v>475185348.87</v>
      </c>
      <c r="C200" s="452">
        <v>590412212.42999995</v>
      </c>
      <c r="D200" s="453">
        <v>653643097.13999999</v>
      </c>
    </row>
    <row r="201" spans="1:4">
      <c r="A201" s="495"/>
      <c r="B201" s="465"/>
      <c r="C201" s="465"/>
      <c r="D201" s="466"/>
    </row>
    <row r="202" spans="1:4">
      <c r="A202" s="467"/>
      <c r="B202" s="439"/>
      <c r="C202" s="439"/>
      <c r="D202" s="439"/>
    </row>
    <row r="203" spans="1:4">
      <c r="A203" s="467"/>
      <c r="B203" s="439"/>
      <c r="C203" s="439"/>
      <c r="D203" s="439"/>
    </row>
    <row r="204" spans="1:4">
      <c r="A204" s="1658" t="s">
        <v>368</v>
      </c>
      <c r="B204" s="1658"/>
      <c r="C204" s="1658"/>
      <c r="D204" s="1658"/>
    </row>
    <row r="205" spans="1:4">
      <c r="A205" s="1568" t="s">
        <v>273</v>
      </c>
      <c r="B205" s="1568"/>
      <c r="C205" s="1568"/>
      <c r="D205" s="1568"/>
    </row>
    <row r="206" spans="1:4">
      <c r="A206" s="496"/>
    </row>
    <row r="207" spans="1:4">
      <c r="A207" s="1659" t="s">
        <v>376</v>
      </c>
      <c r="B207" s="443">
        <v>2021</v>
      </c>
      <c r="C207" s="1570">
        <v>2022</v>
      </c>
      <c r="D207" s="1570"/>
    </row>
    <row r="208" spans="1:4">
      <c r="A208" s="1660"/>
      <c r="B208" s="444" t="s">
        <v>274</v>
      </c>
      <c r="C208" s="444" t="s">
        <v>275</v>
      </c>
      <c r="D208" s="444" t="s">
        <v>274</v>
      </c>
    </row>
    <row r="209" spans="1:4">
      <c r="A209" s="485"/>
      <c r="B209" s="486"/>
      <c r="C209" s="486"/>
      <c r="D209" s="487"/>
    </row>
    <row r="210" spans="1:4">
      <c r="A210" s="488" t="s">
        <v>403</v>
      </c>
      <c r="B210" s="489">
        <v>16410539789.879999</v>
      </c>
      <c r="C210" s="489">
        <v>17041695226.25</v>
      </c>
      <c r="D210" s="490">
        <v>18345319018.59</v>
      </c>
    </row>
    <row r="211" spans="1:4">
      <c r="A211" s="450"/>
      <c r="B211" s="452"/>
      <c r="C211" s="452"/>
      <c r="D211" s="453"/>
    </row>
    <row r="212" spans="1:4">
      <c r="A212" s="479" t="s">
        <v>482</v>
      </c>
      <c r="B212" s="452">
        <v>16214034068.75</v>
      </c>
      <c r="C212" s="452">
        <v>17041695226.25</v>
      </c>
      <c r="D212" s="453">
        <v>18200556145.5</v>
      </c>
    </row>
    <row r="213" spans="1:4">
      <c r="A213" s="479" t="s">
        <v>483</v>
      </c>
      <c r="B213" s="452">
        <v>196505721.13</v>
      </c>
      <c r="C213" s="452">
        <v>0</v>
      </c>
      <c r="D213" s="453">
        <v>144762873.09</v>
      </c>
    </row>
    <row r="214" spans="1:4">
      <c r="A214" s="495"/>
      <c r="B214" s="465"/>
      <c r="C214" s="465"/>
      <c r="D214" s="466"/>
    </row>
    <row r="215" spans="1:4">
      <c r="A215" s="496"/>
    </row>
    <row r="216" spans="1:4">
      <c r="A216" s="496"/>
    </row>
    <row r="217" spans="1:4">
      <c r="A217" s="496"/>
    </row>
    <row r="218" spans="1:4">
      <c r="A218" s="496"/>
    </row>
    <row r="219" spans="1:4">
      <c r="A219" s="496"/>
      <c r="C219" s="460"/>
      <c r="D219" s="460"/>
    </row>
    <row r="220" spans="1:4">
      <c r="A220" s="496"/>
    </row>
    <row r="221" spans="1:4">
      <c r="A221" s="496"/>
    </row>
    <row r="222" spans="1:4">
      <c r="A222" s="496"/>
    </row>
    <row r="223" spans="1:4">
      <c r="A223" s="496"/>
    </row>
    <row r="224" spans="1:4">
      <c r="A224" s="496"/>
    </row>
    <row r="225" spans="1:1">
      <c r="A225" s="496"/>
    </row>
    <row r="226" spans="1:1">
      <c r="A226" s="496"/>
    </row>
    <row r="227" spans="1:1">
      <c r="A227" s="496"/>
    </row>
    <row r="228" spans="1:1">
      <c r="A228" s="496"/>
    </row>
  </sheetData>
  <mergeCells count="36">
    <mergeCell ref="A195:A196"/>
    <mergeCell ref="C195:D195"/>
    <mergeCell ref="A204:D204"/>
    <mergeCell ref="A205:D205"/>
    <mergeCell ref="A207:A208"/>
    <mergeCell ref="C207:D207"/>
    <mergeCell ref="A193:D193"/>
    <mergeCell ref="A89:A90"/>
    <mergeCell ref="C89:D89"/>
    <mergeCell ref="A106:D106"/>
    <mergeCell ref="A107:D107"/>
    <mergeCell ref="A109:A110"/>
    <mergeCell ref="C109:D109"/>
    <mergeCell ref="A178:D178"/>
    <mergeCell ref="A179:D179"/>
    <mergeCell ref="A181:A182"/>
    <mergeCell ref="C181:D181"/>
    <mergeCell ref="A192:D192"/>
    <mergeCell ref="A87:D87"/>
    <mergeCell ref="A26:A27"/>
    <mergeCell ref="C26:D26"/>
    <mergeCell ref="A60:D60"/>
    <mergeCell ref="A61:D61"/>
    <mergeCell ref="A63:A64"/>
    <mergeCell ref="C63:D63"/>
    <mergeCell ref="A73:D73"/>
    <mergeCell ref="A74:D74"/>
    <mergeCell ref="A76:A77"/>
    <mergeCell ref="C76:D76"/>
    <mergeCell ref="A86:D86"/>
    <mergeCell ref="A24:D24"/>
    <mergeCell ref="A4:D4"/>
    <mergeCell ref="A5:D5"/>
    <mergeCell ref="A7:A8"/>
    <mergeCell ref="C7:D7"/>
    <mergeCell ref="A23:D23"/>
  </mergeCells>
  <printOptions horizontalCentered="1"/>
  <pageMargins left="0.19685039370078741" right="0.19685039370078741" top="0.39370078740157483" bottom="0.19685039370078741" header="0" footer="0.19685039370078741"/>
  <pageSetup orientation="portrait" errors="NA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2"/>
  <sheetViews>
    <sheetView zoomScaleNormal="100" zoomScalePageLayoutView="120" workbookViewId="0">
      <selection activeCell="P21" sqref="P21"/>
    </sheetView>
  </sheetViews>
  <sheetFormatPr baseColWidth="10" defaultRowHeight="15.75"/>
  <cols>
    <col min="1" max="1" width="1.28515625" style="1045" customWidth="1"/>
    <col min="2" max="2" width="32.42578125" style="1045" customWidth="1"/>
    <col min="3" max="3" width="11" style="1045" customWidth="1"/>
    <col min="4" max="4" width="11.42578125" style="1045" customWidth="1"/>
    <col min="5" max="6" width="11" style="1045" customWidth="1"/>
    <col min="7" max="16384" width="11.42578125" style="1045"/>
  </cols>
  <sheetData>
    <row r="1" spans="1:6">
      <c r="A1" s="1661" t="s">
        <v>3527</v>
      </c>
      <c r="B1" s="1661"/>
      <c r="C1" s="1661"/>
      <c r="D1" s="1661"/>
      <c r="E1" s="1661"/>
      <c r="F1" s="1661"/>
    </row>
    <row r="2" spans="1:6">
      <c r="A2" s="1661" t="s">
        <v>3528</v>
      </c>
      <c r="B2" s="1661"/>
      <c r="C2" s="1661"/>
      <c r="D2" s="1661"/>
      <c r="E2" s="1661"/>
      <c r="F2" s="1661"/>
    </row>
    <row r="3" spans="1:6">
      <c r="A3" s="1662" t="s">
        <v>3529</v>
      </c>
      <c r="B3" s="1662"/>
      <c r="C3" s="1662"/>
      <c r="D3" s="1662"/>
      <c r="E3" s="1662"/>
      <c r="F3" s="1662"/>
    </row>
    <row r="4" spans="1:6">
      <c r="A4" s="1663" t="s">
        <v>3530</v>
      </c>
      <c r="B4" s="1663"/>
      <c r="C4" s="1663"/>
      <c r="D4" s="1663"/>
      <c r="E4" s="1663"/>
      <c r="F4" s="1663"/>
    </row>
    <row r="5" spans="1:6" ht="24" customHeight="1">
      <c r="A5" s="1664" t="s">
        <v>3</v>
      </c>
      <c r="B5" s="1665"/>
      <c r="C5" s="1544" t="s">
        <v>486</v>
      </c>
      <c r="D5" s="1544" t="s">
        <v>302</v>
      </c>
      <c r="E5" s="1544" t="s">
        <v>303</v>
      </c>
      <c r="F5" s="1545" t="s">
        <v>14</v>
      </c>
    </row>
    <row r="6" spans="1:6">
      <c r="A6" s="1546" t="s">
        <v>14</v>
      </c>
      <c r="B6" s="1547"/>
      <c r="C6" s="1548">
        <f>C8+C20+C29</f>
        <v>3628892631.6300001</v>
      </c>
      <c r="D6" s="1548">
        <f>D8+D20+D29</f>
        <v>3200840587.5900002</v>
      </c>
      <c r="E6" s="1548">
        <f>E8+E20+E29</f>
        <v>441967326.14999998</v>
      </c>
      <c r="F6" s="1548">
        <f>F8+F20+F29</f>
        <v>7271700545.3699999</v>
      </c>
    </row>
    <row r="7" spans="1:6" ht="6" customHeight="1">
      <c r="A7" s="1549"/>
      <c r="B7" s="1550"/>
      <c r="C7" s="1551"/>
      <c r="D7" s="1551"/>
      <c r="E7" s="1551"/>
      <c r="F7" s="1551"/>
    </row>
    <row r="8" spans="1:6">
      <c r="A8" s="1552" t="s">
        <v>3531</v>
      </c>
      <c r="B8" s="1552"/>
      <c r="C8" s="1553">
        <f>SUM(C9:C18)</f>
        <v>3628892631.6300001</v>
      </c>
      <c r="D8" s="1553">
        <f>SUM(D10:D18)</f>
        <v>0</v>
      </c>
      <c r="E8" s="1553">
        <f>SUM(E10:E18)</f>
        <v>0</v>
      </c>
      <c r="F8" s="1553">
        <f>SUM(C8:E8)</f>
        <v>3628892631.6300001</v>
      </c>
    </row>
    <row r="9" spans="1:6" ht="12.75" customHeight="1">
      <c r="A9" s="1552"/>
      <c r="B9" s="1554" t="s">
        <v>57</v>
      </c>
      <c r="C9" s="1555">
        <v>5483809.6399999997</v>
      </c>
      <c r="D9" s="1555">
        <v>0</v>
      </c>
      <c r="E9" s="1555">
        <v>0</v>
      </c>
      <c r="F9" s="1555">
        <f t="shared" ref="F9:F18" si="0">SUM(C9:E9)</f>
        <v>5483809.6399999997</v>
      </c>
    </row>
    <row r="10" spans="1:6" ht="12.75" customHeight="1">
      <c r="A10" s="1556"/>
      <c r="B10" s="1554" t="s">
        <v>3532</v>
      </c>
      <c r="C10" s="1555">
        <v>5158691.12</v>
      </c>
      <c r="D10" s="1555">
        <v>0</v>
      </c>
      <c r="E10" s="1555">
        <v>0</v>
      </c>
      <c r="F10" s="1555">
        <f t="shared" si="0"/>
        <v>5158691.12</v>
      </c>
    </row>
    <row r="11" spans="1:6" ht="12.75" customHeight="1">
      <c r="A11" s="1556"/>
      <c r="B11" s="1554" t="s">
        <v>3533</v>
      </c>
      <c r="C11" s="1555">
        <v>100812211.59</v>
      </c>
      <c r="D11" s="1555">
        <v>0</v>
      </c>
      <c r="E11" s="1555">
        <v>0</v>
      </c>
      <c r="F11" s="1555">
        <f t="shared" si="0"/>
        <v>100812211.59</v>
      </c>
    </row>
    <row r="12" spans="1:6" ht="12.75" customHeight="1">
      <c r="A12" s="1556"/>
      <c r="B12" s="1554" t="s">
        <v>3534</v>
      </c>
      <c r="C12" s="1555">
        <v>220930917.72</v>
      </c>
      <c r="D12" s="1555">
        <v>0</v>
      </c>
      <c r="E12" s="1555">
        <v>0</v>
      </c>
      <c r="F12" s="1555">
        <f t="shared" si="0"/>
        <v>220930917.72</v>
      </c>
    </row>
    <row r="13" spans="1:6" ht="12.75" customHeight="1">
      <c r="A13" s="1556"/>
      <c r="B13" s="1554" t="s">
        <v>3535</v>
      </c>
      <c r="C13" s="1555">
        <v>1802639.93</v>
      </c>
      <c r="D13" s="1555">
        <v>0</v>
      </c>
      <c r="E13" s="1555">
        <v>0</v>
      </c>
      <c r="F13" s="1555">
        <f t="shared" si="0"/>
        <v>1802639.93</v>
      </c>
    </row>
    <row r="14" spans="1:6" ht="12.75" customHeight="1">
      <c r="A14" s="1556"/>
      <c r="B14" s="1554" t="s">
        <v>3536</v>
      </c>
      <c r="C14" s="1555">
        <v>1418495038.02</v>
      </c>
      <c r="D14" s="1555">
        <v>0</v>
      </c>
      <c r="E14" s="1555">
        <v>0</v>
      </c>
      <c r="F14" s="1555">
        <f t="shared" si="0"/>
        <v>1418495038.02</v>
      </c>
    </row>
    <row r="15" spans="1:6" ht="20.25" customHeight="1">
      <c r="A15" s="1556"/>
      <c r="B15" s="1554" t="s">
        <v>3537</v>
      </c>
      <c r="C15" s="1555">
        <v>89501699.799999997</v>
      </c>
      <c r="D15" s="1555">
        <v>0</v>
      </c>
      <c r="E15" s="1555">
        <v>0</v>
      </c>
      <c r="F15" s="1555">
        <f t="shared" si="0"/>
        <v>89501699.799999997</v>
      </c>
    </row>
    <row r="16" spans="1:6" ht="14.25" customHeight="1">
      <c r="A16" s="1556"/>
      <c r="B16" s="1554" t="s">
        <v>3538</v>
      </c>
      <c r="C16" s="1555">
        <v>219982759.77000001</v>
      </c>
      <c r="D16" s="1555">
        <v>0</v>
      </c>
      <c r="E16" s="1555">
        <v>0</v>
      </c>
      <c r="F16" s="1555">
        <f t="shared" si="0"/>
        <v>219982759.77000001</v>
      </c>
    </row>
    <row r="17" spans="1:6" ht="12.75" customHeight="1">
      <c r="A17" s="1556"/>
      <c r="B17" s="1554" t="s">
        <v>3539</v>
      </c>
      <c r="C17" s="1555">
        <v>142206840</v>
      </c>
      <c r="D17" s="1555">
        <v>0</v>
      </c>
      <c r="E17" s="1555">
        <v>0</v>
      </c>
      <c r="F17" s="1555">
        <f>SUM(C17:E17)</f>
        <v>142206840</v>
      </c>
    </row>
    <row r="18" spans="1:6" ht="12.75" customHeight="1">
      <c r="A18" s="1556"/>
      <c r="B18" s="1554" t="s">
        <v>3540</v>
      </c>
      <c r="C18" s="1555">
        <v>1424518024.04</v>
      </c>
      <c r="D18" s="1555">
        <v>0</v>
      </c>
      <c r="E18" s="1555">
        <v>0</v>
      </c>
      <c r="F18" s="1555">
        <f t="shared" si="0"/>
        <v>1424518024.04</v>
      </c>
    </row>
    <row r="19" spans="1:6" ht="6" customHeight="1">
      <c r="A19" s="1557"/>
      <c r="B19" s="1558"/>
      <c r="C19" s="1551"/>
      <c r="D19" s="1551"/>
      <c r="E19" s="1551"/>
      <c r="F19" s="1551"/>
    </row>
    <row r="20" spans="1:6">
      <c r="A20" s="1552" t="s">
        <v>3541</v>
      </c>
      <c r="B20" s="1559"/>
      <c r="C20" s="1553">
        <f>SUM(C21:C27)</f>
        <v>0</v>
      </c>
      <c r="D20" s="1553">
        <f>SUM(D21:D27)</f>
        <v>3200840587.5900002</v>
      </c>
      <c r="E20" s="1553">
        <f>SUM(E21:E27)</f>
        <v>0</v>
      </c>
      <c r="F20" s="1553">
        <f>SUM(C20:E20)</f>
        <v>3200840587.5900002</v>
      </c>
    </row>
    <row r="21" spans="1:6" ht="24.95" customHeight="1">
      <c r="A21" s="1552"/>
      <c r="B21" s="1554" t="s">
        <v>3542</v>
      </c>
      <c r="C21" s="1555">
        <v>0</v>
      </c>
      <c r="D21" s="1555">
        <v>87664869.609999999</v>
      </c>
      <c r="E21" s="1555">
        <v>0</v>
      </c>
      <c r="F21" s="1555">
        <f t="shared" ref="F21:F27" si="1">SUM(C21:E21)</f>
        <v>87664869.609999999</v>
      </c>
    </row>
    <row r="22" spans="1:6" ht="19.5" customHeight="1">
      <c r="A22" s="1552"/>
      <c r="B22" s="1554" t="s">
        <v>3543</v>
      </c>
      <c r="C22" s="1555">
        <v>0</v>
      </c>
      <c r="D22" s="1555">
        <v>1185297360.9200001</v>
      </c>
      <c r="E22" s="1555">
        <v>0</v>
      </c>
      <c r="F22" s="1555">
        <f t="shared" si="1"/>
        <v>1185297360.9200001</v>
      </c>
    </row>
    <row r="23" spans="1:6" ht="22.5">
      <c r="A23" s="1552"/>
      <c r="B23" s="1554" t="s">
        <v>3544</v>
      </c>
      <c r="C23" s="1555">
        <v>0</v>
      </c>
      <c r="D23" s="1555">
        <v>755431399.90999997</v>
      </c>
      <c r="E23" s="1555">
        <v>0</v>
      </c>
      <c r="F23" s="1555">
        <f t="shared" si="1"/>
        <v>755431399.90999997</v>
      </c>
    </row>
    <row r="24" spans="1:6" ht="22.5">
      <c r="A24" s="1552"/>
      <c r="B24" s="1554" t="s">
        <v>3545</v>
      </c>
      <c r="C24" s="1555">
        <v>0</v>
      </c>
      <c r="D24" s="1555">
        <v>361712949.81999999</v>
      </c>
      <c r="E24" s="1555">
        <v>0</v>
      </c>
      <c r="F24" s="1555">
        <f t="shared" si="1"/>
        <v>361712949.81999999</v>
      </c>
    </row>
    <row r="25" spans="1:6" ht="27.95" customHeight="1">
      <c r="A25" s="1552"/>
      <c r="B25" s="1554" t="s">
        <v>3546</v>
      </c>
      <c r="C25" s="1555">
        <v>0</v>
      </c>
      <c r="D25" s="1555">
        <v>398029723.26999998</v>
      </c>
      <c r="E25" s="1555">
        <v>0</v>
      </c>
      <c r="F25" s="1555">
        <f t="shared" si="1"/>
        <v>398029723.26999998</v>
      </c>
    </row>
    <row r="26" spans="1:6" ht="21" customHeight="1">
      <c r="A26" s="1552"/>
      <c r="B26" s="1554" t="s">
        <v>3547</v>
      </c>
      <c r="C26" s="1555">
        <v>0</v>
      </c>
      <c r="D26" s="1555">
        <v>260225223.56999999</v>
      </c>
      <c r="E26" s="1555">
        <v>0</v>
      </c>
      <c r="F26" s="1555">
        <f t="shared" si="1"/>
        <v>260225223.56999999</v>
      </c>
    </row>
    <row r="27" spans="1:6" ht="33.75">
      <c r="A27" s="1552"/>
      <c r="B27" s="1554" t="s">
        <v>3548</v>
      </c>
      <c r="C27" s="1551">
        <v>0</v>
      </c>
      <c r="D27" s="1551">
        <v>152479060.49000001</v>
      </c>
      <c r="E27" s="1551">
        <v>0</v>
      </c>
      <c r="F27" s="1555">
        <f t="shared" si="1"/>
        <v>152479060.49000001</v>
      </c>
    </row>
    <row r="28" spans="1:6" ht="6" customHeight="1">
      <c r="A28" s="1552"/>
      <c r="B28" s="1559"/>
      <c r="C28" s="1551"/>
      <c r="D28" s="1551"/>
      <c r="E28" s="1551"/>
      <c r="F28" s="1551"/>
    </row>
    <row r="29" spans="1:6">
      <c r="A29" s="1552" t="s">
        <v>3549</v>
      </c>
      <c r="B29" s="1559"/>
      <c r="C29" s="1553">
        <f>SUM(C30:C41)</f>
        <v>0</v>
      </c>
      <c r="D29" s="1553">
        <f>SUM(D30:D41)</f>
        <v>0</v>
      </c>
      <c r="E29" s="1553">
        <f>SUM(E30:E40)</f>
        <v>441967326.14999998</v>
      </c>
      <c r="F29" s="1553">
        <f>SUM(C29:E29)</f>
        <v>441967326.14999998</v>
      </c>
    </row>
    <row r="30" spans="1:6">
      <c r="A30" s="1552"/>
      <c r="B30" s="1554" t="s">
        <v>3550</v>
      </c>
      <c r="C30" s="1555"/>
      <c r="D30" s="1555"/>
      <c r="E30" s="1555"/>
      <c r="F30" s="1555">
        <f t="shared" ref="F30:F40" si="2">SUM(C30:E30)</f>
        <v>0</v>
      </c>
    </row>
    <row r="31" spans="1:6">
      <c r="A31" s="1552"/>
      <c r="B31" s="1554" t="s">
        <v>3551</v>
      </c>
      <c r="C31" s="1555"/>
      <c r="D31" s="1555"/>
      <c r="E31" s="1555"/>
      <c r="F31" s="1555">
        <f t="shared" si="2"/>
        <v>0</v>
      </c>
    </row>
    <row r="32" spans="1:6">
      <c r="A32" s="1552"/>
      <c r="B32" s="1554" t="s">
        <v>3552</v>
      </c>
      <c r="C32" s="1555">
        <v>0</v>
      </c>
      <c r="D32" s="1555">
        <v>0</v>
      </c>
      <c r="E32" s="1555">
        <v>57466165.600000001</v>
      </c>
      <c r="F32" s="1555">
        <f t="shared" si="2"/>
        <v>57466165.600000001</v>
      </c>
    </row>
    <row r="33" spans="1:6">
      <c r="A33" s="1552"/>
      <c r="B33" s="1554" t="s">
        <v>3553</v>
      </c>
      <c r="C33" s="1555">
        <v>0</v>
      </c>
      <c r="D33" s="1555">
        <v>0</v>
      </c>
      <c r="E33" s="1555">
        <v>23301612.120000001</v>
      </c>
      <c r="F33" s="1555">
        <f t="shared" si="2"/>
        <v>23301612.120000001</v>
      </c>
    </row>
    <row r="34" spans="1:6">
      <c r="A34" s="1552"/>
      <c r="B34" s="1554" t="s">
        <v>3554</v>
      </c>
      <c r="C34" s="1555">
        <v>0</v>
      </c>
      <c r="D34" s="1555">
        <v>0</v>
      </c>
      <c r="E34" s="1555">
        <v>61863698.719999999</v>
      </c>
      <c r="F34" s="1555">
        <f t="shared" si="2"/>
        <v>61863698.719999999</v>
      </c>
    </row>
    <row r="35" spans="1:6" ht="22.5">
      <c r="A35" s="1552"/>
      <c r="B35" s="1554" t="s">
        <v>3555</v>
      </c>
      <c r="C35" s="1555">
        <v>0</v>
      </c>
      <c r="D35" s="1555">
        <v>0</v>
      </c>
      <c r="E35" s="1555">
        <v>123328229.47</v>
      </c>
      <c r="F35" s="1555">
        <f t="shared" si="2"/>
        <v>123328229.47</v>
      </c>
    </row>
    <row r="36" spans="1:6" ht="22.5">
      <c r="A36" s="1552"/>
      <c r="B36" s="1554" t="s">
        <v>3556</v>
      </c>
      <c r="C36" s="1555">
        <v>0</v>
      </c>
      <c r="D36" s="1555">
        <v>0</v>
      </c>
      <c r="E36" s="1555">
        <v>39471287.329999998</v>
      </c>
      <c r="F36" s="1555">
        <f t="shared" si="2"/>
        <v>39471287.329999998</v>
      </c>
    </row>
    <row r="37" spans="1:6" ht="23.25" customHeight="1">
      <c r="A37" s="1552"/>
      <c r="B37" s="1554" t="s">
        <v>3557</v>
      </c>
      <c r="C37" s="1555">
        <v>0</v>
      </c>
      <c r="D37" s="1555">
        <v>0</v>
      </c>
      <c r="E37" s="1555">
        <v>28175328.010000002</v>
      </c>
      <c r="F37" s="1555">
        <f t="shared" si="2"/>
        <v>28175328.010000002</v>
      </c>
    </row>
    <row r="38" spans="1:6" ht="21" customHeight="1">
      <c r="A38" s="1552"/>
      <c r="B38" s="1554" t="s">
        <v>3558</v>
      </c>
      <c r="C38" s="1555">
        <v>0</v>
      </c>
      <c r="D38" s="1555">
        <v>0</v>
      </c>
      <c r="E38" s="1555">
        <v>39540933.990000002</v>
      </c>
      <c r="F38" s="1555">
        <f t="shared" si="2"/>
        <v>39540933.990000002</v>
      </c>
    </row>
    <row r="39" spans="1:6">
      <c r="A39" s="1552"/>
      <c r="B39" s="1554" t="s">
        <v>3559</v>
      </c>
      <c r="C39" s="1555">
        <v>0</v>
      </c>
      <c r="D39" s="1555">
        <v>0</v>
      </c>
      <c r="E39" s="1555">
        <v>63723694.659999996</v>
      </c>
      <c r="F39" s="1555">
        <f t="shared" si="2"/>
        <v>63723694.659999996</v>
      </c>
    </row>
    <row r="40" spans="1:6">
      <c r="A40" s="1560"/>
      <c r="B40" s="1561" t="s">
        <v>3560</v>
      </c>
      <c r="C40" s="1562">
        <v>0</v>
      </c>
      <c r="D40" s="1562">
        <v>0</v>
      </c>
      <c r="E40" s="1562">
        <v>5096376.25</v>
      </c>
      <c r="F40" s="1562">
        <f t="shared" si="2"/>
        <v>5096376.25</v>
      </c>
    </row>
    <row r="41" spans="1:6">
      <c r="A41" s="1563"/>
      <c r="B41" s="1564"/>
      <c r="C41" s="1565"/>
      <c r="D41" s="1566"/>
      <c r="E41" s="1566"/>
      <c r="F41" s="1565"/>
    </row>
    <row r="42" spans="1:6">
      <c r="A42" s="1563"/>
      <c r="B42" s="1567"/>
      <c r="C42" s="1563"/>
      <c r="D42" s="1563"/>
      <c r="E42" s="1563"/>
      <c r="F42" s="1563"/>
    </row>
  </sheetData>
  <mergeCells count="5">
    <mergeCell ref="A1:F1"/>
    <mergeCell ref="A2:F2"/>
    <mergeCell ref="A3:F3"/>
    <mergeCell ref="A4:F4"/>
    <mergeCell ref="A5:B5"/>
  </mergeCells>
  <pageMargins left="0.7" right="0.7" top="0.75" bottom="0.75" header="0.3" footer="0.3"/>
  <pageSetup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workbookViewId="0">
      <selection activeCell="H82" sqref="H82"/>
    </sheetView>
  </sheetViews>
  <sheetFormatPr baseColWidth="10" defaultRowHeight="15"/>
  <cols>
    <col min="2" max="2" width="36.85546875" customWidth="1"/>
  </cols>
  <sheetData>
    <row r="1" spans="1:7">
      <c r="A1" s="510"/>
      <c r="B1" s="1678" t="s">
        <v>487</v>
      </c>
      <c r="C1" s="1678"/>
      <c r="D1" s="1678"/>
      <c r="E1" s="1678"/>
      <c r="F1" s="1679"/>
      <c r="G1" s="511"/>
    </row>
    <row r="2" spans="1:7">
      <c r="A2" s="510"/>
      <c r="B2" s="1678" t="s">
        <v>484</v>
      </c>
      <c r="C2" s="1678"/>
      <c r="D2" s="1678"/>
      <c r="E2" s="1678"/>
      <c r="F2" s="1679"/>
      <c r="G2" s="511"/>
    </row>
    <row r="3" spans="1:7" ht="15.75" thickBot="1">
      <c r="A3" s="510"/>
      <c r="B3" s="1680" t="s">
        <v>485</v>
      </c>
      <c r="C3" s="1680"/>
      <c r="D3" s="1680"/>
      <c r="E3" s="1680"/>
      <c r="F3" s="1681"/>
      <c r="G3" s="511"/>
    </row>
    <row r="4" spans="1:7">
      <c r="A4" s="1672" t="s">
        <v>488</v>
      </c>
      <c r="B4" s="1673"/>
      <c r="C4" s="1676" t="s">
        <v>486</v>
      </c>
      <c r="D4" s="1670" t="s">
        <v>302</v>
      </c>
      <c r="E4" s="1670" t="s">
        <v>303</v>
      </c>
      <c r="F4" s="1670" t="s">
        <v>14</v>
      </c>
      <c r="G4" s="511"/>
    </row>
    <row r="5" spans="1:7" ht="15.75" thickBot="1">
      <c r="A5" s="1674"/>
      <c r="B5" s="1675"/>
      <c r="C5" s="1677"/>
      <c r="D5" s="1671"/>
      <c r="E5" s="1671"/>
      <c r="F5" s="1671"/>
      <c r="G5" s="511"/>
    </row>
    <row r="6" spans="1:7">
      <c r="A6" s="1666" t="s">
        <v>14</v>
      </c>
      <c r="B6" s="1667"/>
      <c r="C6" s="501">
        <v>3628892632</v>
      </c>
      <c r="D6" s="501">
        <v>3200840588</v>
      </c>
      <c r="E6" s="501">
        <v>441967326</v>
      </c>
      <c r="F6" s="501">
        <v>7271700545</v>
      </c>
      <c r="G6" s="511"/>
    </row>
    <row r="7" spans="1:7">
      <c r="A7" s="510"/>
      <c r="B7" s="503"/>
      <c r="C7" s="505"/>
      <c r="D7" s="505"/>
      <c r="E7" s="505"/>
      <c r="F7" s="505"/>
      <c r="G7" s="511"/>
    </row>
    <row r="8" spans="1:7" ht="22.5" customHeight="1">
      <c r="A8" s="1668" t="s">
        <v>489</v>
      </c>
      <c r="B8" s="1669"/>
      <c r="C8" s="501">
        <v>2265461890</v>
      </c>
      <c r="D8" s="501">
        <v>863023305</v>
      </c>
      <c r="E8" s="501">
        <v>90747980</v>
      </c>
      <c r="F8" s="501">
        <v>3219233175</v>
      </c>
      <c r="G8" s="511"/>
    </row>
    <row r="9" spans="1:7" ht="18" customHeight="1">
      <c r="A9" s="510"/>
      <c r="B9" s="513" t="s">
        <v>490</v>
      </c>
      <c r="C9" s="504">
        <v>5493000</v>
      </c>
      <c r="D9" s="505">
        <v>0</v>
      </c>
      <c r="E9" s="505">
        <v>0</v>
      </c>
      <c r="F9" s="504">
        <v>5493000</v>
      </c>
      <c r="G9" s="511"/>
    </row>
    <row r="10" spans="1:7" ht="17.25" customHeight="1">
      <c r="A10" s="510"/>
      <c r="B10" s="513" t="s">
        <v>491</v>
      </c>
      <c r="C10" s="504">
        <v>1130350</v>
      </c>
      <c r="D10" s="505">
        <v>0</v>
      </c>
      <c r="E10" s="505">
        <v>0</v>
      </c>
      <c r="F10" s="504">
        <v>1130350</v>
      </c>
      <c r="G10" s="511"/>
    </row>
    <row r="11" spans="1:7">
      <c r="A11" s="510"/>
      <c r="B11" s="513" t="s">
        <v>88</v>
      </c>
      <c r="C11" s="504">
        <v>157819523</v>
      </c>
      <c r="D11" s="505">
        <v>0</v>
      </c>
      <c r="E11" s="505">
        <v>0</v>
      </c>
      <c r="F11" s="504">
        <v>157819523</v>
      </c>
      <c r="G11" s="511"/>
    </row>
    <row r="12" spans="1:7" ht="18" customHeight="1">
      <c r="A12" s="510"/>
      <c r="B12" s="513" t="s">
        <v>492</v>
      </c>
      <c r="C12" s="504">
        <v>142206840</v>
      </c>
      <c r="D12" s="505">
        <v>0</v>
      </c>
      <c r="E12" s="505">
        <v>0</v>
      </c>
      <c r="F12" s="504">
        <v>142206840</v>
      </c>
      <c r="G12" s="511"/>
    </row>
    <row r="13" spans="1:7" ht="18" customHeight="1">
      <c r="A13" s="510"/>
      <c r="B13" s="513" t="s">
        <v>493</v>
      </c>
      <c r="C13" s="504">
        <v>17987748</v>
      </c>
      <c r="D13" s="505">
        <v>0</v>
      </c>
      <c r="E13" s="505">
        <v>0</v>
      </c>
      <c r="F13" s="504">
        <v>17987748</v>
      </c>
      <c r="G13" s="511"/>
    </row>
    <row r="14" spans="1:7" ht="12" customHeight="1">
      <c r="A14" s="510"/>
      <c r="B14" s="513" t="s">
        <v>112</v>
      </c>
      <c r="C14" s="504">
        <v>2260782</v>
      </c>
      <c r="D14" s="505">
        <v>0</v>
      </c>
      <c r="E14" s="505">
        <v>0</v>
      </c>
      <c r="F14" s="504">
        <v>2260782</v>
      </c>
      <c r="G14" s="511"/>
    </row>
    <row r="15" spans="1:7" ht="19.5" customHeight="1">
      <c r="A15" s="510"/>
      <c r="B15" s="513" t="s">
        <v>494</v>
      </c>
      <c r="C15" s="504">
        <v>185589288</v>
      </c>
      <c r="D15" s="505">
        <v>0</v>
      </c>
      <c r="E15" s="504">
        <v>17397865</v>
      </c>
      <c r="F15" s="504">
        <v>202987152</v>
      </c>
      <c r="G15" s="511"/>
    </row>
    <row r="16" spans="1:7" ht="30" customHeight="1">
      <c r="A16" s="510"/>
      <c r="B16" s="513" t="s">
        <v>495</v>
      </c>
      <c r="C16" s="504">
        <v>8356627</v>
      </c>
      <c r="D16" s="505">
        <v>0</v>
      </c>
      <c r="E16" s="504">
        <v>5998000</v>
      </c>
      <c r="F16" s="504">
        <v>14354627</v>
      </c>
      <c r="G16" s="511"/>
    </row>
    <row r="17" spans="1:7" ht="20.25" customHeight="1">
      <c r="A17" s="510"/>
      <c r="B17" s="513" t="s">
        <v>496</v>
      </c>
      <c r="C17" s="504">
        <v>1470811849</v>
      </c>
      <c r="D17" s="504">
        <v>602798081</v>
      </c>
      <c r="E17" s="504">
        <v>63826658</v>
      </c>
      <c r="F17" s="504">
        <v>2137436588</v>
      </c>
      <c r="G17" s="511"/>
    </row>
    <row r="18" spans="1:7" ht="18.75" customHeight="1">
      <c r="A18" s="510"/>
      <c r="B18" s="513" t="s">
        <v>497</v>
      </c>
      <c r="C18" s="504">
        <v>25580639</v>
      </c>
      <c r="D18" s="505">
        <v>0</v>
      </c>
      <c r="E18" s="504">
        <v>1928789</v>
      </c>
      <c r="F18" s="504">
        <v>27509428</v>
      </c>
      <c r="G18" s="511"/>
    </row>
    <row r="19" spans="1:7" ht="14.25" customHeight="1">
      <c r="A19" s="510"/>
      <c r="B19" s="513" t="s">
        <v>498</v>
      </c>
      <c r="C19" s="504">
        <v>62983863</v>
      </c>
      <c r="D19" s="505">
        <v>0</v>
      </c>
      <c r="E19" s="504">
        <v>1218298</v>
      </c>
      <c r="F19" s="504">
        <v>64202161</v>
      </c>
      <c r="G19" s="511"/>
    </row>
    <row r="20" spans="1:7" ht="13.5" customHeight="1">
      <c r="A20" s="510"/>
      <c r="B20" s="513" t="s">
        <v>499</v>
      </c>
      <c r="C20" s="504">
        <v>16981403</v>
      </c>
      <c r="D20" s="505">
        <v>0</v>
      </c>
      <c r="E20" s="505">
        <v>0</v>
      </c>
      <c r="F20" s="504">
        <v>16981403</v>
      </c>
      <c r="G20" s="511"/>
    </row>
    <row r="21" spans="1:7" ht="17.25" customHeight="1">
      <c r="A21" s="510"/>
      <c r="B21" s="513" t="s">
        <v>500</v>
      </c>
      <c r="C21" s="504">
        <v>23486622</v>
      </c>
      <c r="D21" s="505">
        <v>0</v>
      </c>
      <c r="E21" s="505">
        <v>0</v>
      </c>
      <c r="F21" s="504">
        <v>23486622</v>
      </c>
      <c r="G21" s="511"/>
    </row>
    <row r="22" spans="1:7" ht="25.5" customHeight="1">
      <c r="A22" s="510"/>
      <c r="B22" s="513" t="s">
        <v>501</v>
      </c>
      <c r="C22" s="504">
        <v>3495154</v>
      </c>
      <c r="D22" s="505">
        <v>0</v>
      </c>
      <c r="E22" s="505">
        <v>0</v>
      </c>
      <c r="F22" s="504">
        <v>3495154</v>
      </c>
      <c r="G22" s="511"/>
    </row>
    <row r="23" spans="1:7">
      <c r="A23" s="510"/>
      <c r="B23" s="513" t="s">
        <v>89</v>
      </c>
      <c r="C23" s="504">
        <v>86876018</v>
      </c>
      <c r="D23" s="505">
        <v>0</v>
      </c>
      <c r="E23" s="504">
        <v>378371</v>
      </c>
      <c r="F23" s="504">
        <v>87254389</v>
      </c>
      <c r="G23" s="511"/>
    </row>
    <row r="24" spans="1:7" ht="20.25" customHeight="1">
      <c r="A24" s="510"/>
      <c r="B24" s="513" t="s">
        <v>502</v>
      </c>
      <c r="C24" s="504">
        <v>54402185</v>
      </c>
      <c r="D24" s="504">
        <v>260225224</v>
      </c>
      <c r="E24" s="505">
        <v>0</v>
      </c>
      <c r="F24" s="504">
        <v>314627408</v>
      </c>
      <c r="G24" s="511"/>
    </row>
    <row r="25" spans="1:7" ht="15.75" thickBot="1">
      <c r="A25" s="514"/>
      <c r="B25" s="515"/>
      <c r="C25" s="508"/>
      <c r="D25" s="508"/>
      <c r="E25" s="508"/>
      <c r="F25" s="508" t="s">
        <v>503</v>
      </c>
      <c r="G25" s="511"/>
    </row>
    <row r="26" spans="1:7" ht="12" customHeight="1" thickBot="1">
      <c r="A26" s="516"/>
    </row>
    <row r="27" spans="1:7" ht="15.75" hidden="1" thickBot="1"/>
    <row r="28" spans="1:7" ht="15.75" hidden="1" thickBot="1">
      <c r="A28" s="518"/>
    </row>
    <row r="29" spans="1:7" ht="15.75" hidden="1" thickBot="1">
      <c r="A29" s="516"/>
    </row>
    <row r="30" spans="1:7">
      <c r="A30" s="1672" t="s">
        <v>488</v>
      </c>
      <c r="B30" s="1673"/>
      <c r="C30" s="1676" t="s">
        <v>486</v>
      </c>
      <c r="D30" s="1670" t="s">
        <v>302</v>
      </c>
      <c r="E30" s="1670" t="s">
        <v>303</v>
      </c>
      <c r="F30" s="1670" t="s">
        <v>14</v>
      </c>
      <c r="G30" s="511"/>
    </row>
    <row r="31" spans="1:7" ht="15.75" thickBot="1">
      <c r="A31" s="1674"/>
      <c r="B31" s="1675"/>
      <c r="C31" s="1677"/>
      <c r="D31" s="1671"/>
      <c r="E31" s="1671"/>
      <c r="F31" s="1671"/>
      <c r="G31" s="511"/>
    </row>
    <row r="32" spans="1:7">
      <c r="A32" s="510"/>
      <c r="B32" s="513"/>
      <c r="C32" s="505"/>
      <c r="D32" s="505"/>
      <c r="E32" s="505"/>
      <c r="F32" s="505"/>
      <c r="G32" s="511"/>
    </row>
    <row r="33" spans="1:7" ht="22.5" customHeight="1">
      <c r="A33" s="1668" t="s">
        <v>504</v>
      </c>
      <c r="B33" s="1669"/>
      <c r="C33" s="501">
        <v>1268082144</v>
      </c>
      <c r="D33" s="501">
        <v>2262387494</v>
      </c>
      <c r="E33" s="501">
        <v>241400508</v>
      </c>
      <c r="F33" s="501">
        <v>3771870145</v>
      </c>
      <c r="G33" s="511"/>
    </row>
    <row r="34" spans="1:7" ht="14.25" customHeight="1">
      <c r="A34" s="510"/>
      <c r="B34" s="513" t="s">
        <v>505</v>
      </c>
      <c r="C34" s="504">
        <v>235357089</v>
      </c>
      <c r="D34" s="504">
        <v>370076830</v>
      </c>
      <c r="E34" s="504">
        <v>11646381</v>
      </c>
      <c r="F34" s="504">
        <v>617080300</v>
      </c>
      <c r="G34" s="511"/>
    </row>
    <row r="35" spans="1:7" ht="15" customHeight="1">
      <c r="A35" s="510"/>
      <c r="B35" s="513" t="s">
        <v>506</v>
      </c>
      <c r="C35" s="505">
        <v>0</v>
      </c>
      <c r="D35" s="505">
        <v>0</v>
      </c>
      <c r="E35" s="504">
        <v>150000</v>
      </c>
      <c r="F35" s="504">
        <v>150000</v>
      </c>
      <c r="G35" s="511"/>
    </row>
    <row r="36" spans="1:7" ht="16.5" customHeight="1">
      <c r="A36" s="510"/>
      <c r="B36" s="513" t="s">
        <v>507</v>
      </c>
      <c r="C36" s="505">
        <v>0</v>
      </c>
      <c r="D36" s="504">
        <v>3332287</v>
      </c>
      <c r="E36" s="505">
        <v>0</v>
      </c>
      <c r="F36" s="504">
        <v>3332287</v>
      </c>
      <c r="G36" s="511"/>
    </row>
    <row r="37" spans="1:7" ht="15" customHeight="1">
      <c r="A37" s="510"/>
      <c r="B37" s="513" t="s">
        <v>508</v>
      </c>
      <c r="C37" s="504">
        <v>66826307</v>
      </c>
      <c r="D37" s="504">
        <v>334102381</v>
      </c>
      <c r="E37" s="505">
        <v>0</v>
      </c>
      <c r="F37" s="504">
        <v>400928688</v>
      </c>
      <c r="G37" s="511"/>
    </row>
    <row r="38" spans="1:7" ht="13.5" customHeight="1">
      <c r="A38" s="510"/>
      <c r="B38" s="513" t="s">
        <v>509</v>
      </c>
      <c r="C38" s="504">
        <v>109627137</v>
      </c>
      <c r="D38" s="504">
        <v>71476321</v>
      </c>
      <c r="E38" s="504">
        <v>40410718</v>
      </c>
      <c r="F38" s="504">
        <v>221514176</v>
      </c>
      <c r="G38" s="511"/>
    </row>
    <row r="39" spans="1:7" ht="15" customHeight="1">
      <c r="A39" s="510"/>
      <c r="B39" s="513" t="s">
        <v>510</v>
      </c>
      <c r="C39" s="504">
        <v>16151656</v>
      </c>
      <c r="D39" s="505">
        <v>0</v>
      </c>
      <c r="E39" s="505">
        <v>0</v>
      </c>
      <c r="F39" s="504">
        <v>16151656</v>
      </c>
      <c r="G39" s="511"/>
    </row>
    <row r="40" spans="1:7" ht="15.75" customHeight="1">
      <c r="A40" s="510"/>
      <c r="B40" s="513" t="s">
        <v>511</v>
      </c>
      <c r="C40" s="504">
        <v>5483810</v>
      </c>
      <c r="D40" s="505">
        <v>0</v>
      </c>
      <c r="E40" s="505">
        <v>0</v>
      </c>
      <c r="F40" s="504">
        <v>5483810</v>
      </c>
      <c r="G40" s="511"/>
    </row>
    <row r="41" spans="1:7" ht="25.5" customHeight="1">
      <c r="A41" s="510"/>
      <c r="B41" s="513" t="s">
        <v>512</v>
      </c>
      <c r="C41" s="504">
        <v>6299955</v>
      </c>
      <c r="D41" s="505">
        <v>0</v>
      </c>
      <c r="E41" s="505">
        <v>0</v>
      </c>
      <c r="F41" s="504">
        <v>6299955</v>
      </c>
      <c r="G41" s="511"/>
    </row>
    <row r="42" spans="1:7" ht="14.25" customHeight="1">
      <c r="A42" s="510"/>
      <c r="B42" s="513" t="s">
        <v>513</v>
      </c>
      <c r="C42" s="504">
        <v>7718799</v>
      </c>
      <c r="D42" s="505">
        <v>0</v>
      </c>
      <c r="E42" s="505">
        <v>0</v>
      </c>
      <c r="F42" s="504">
        <v>7718799</v>
      </c>
      <c r="G42" s="511"/>
    </row>
    <row r="43" spans="1:7" ht="15" customHeight="1">
      <c r="A43" s="510"/>
      <c r="B43" s="513" t="s">
        <v>514</v>
      </c>
      <c r="C43" s="504">
        <v>5000000</v>
      </c>
      <c r="D43" s="505">
        <v>0</v>
      </c>
      <c r="E43" s="505">
        <v>0</v>
      </c>
      <c r="F43" s="504">
        <v>5000000</v>
      </c>
      <c r="G43" s="511"/>
    </row>
    <row r="44" spans="1:7" ht="9" customHeight="1">
      <c r="A44" s="510"/>
      <c r="B44" s="513" t="s">
        <v>515</v>
      </c>
      <c r="C44" s="504">
        <v>9394854</v>
      </c>
      <c r="D44" s="505">
        <v>0</v>
      </c>
      <c r="E44" s="505">
        <v>0</v>
      </c>
      <c r="F44" s="504">
        <v>9394854</v>
      </c>
      <c r="G44" s="511"/>
    </row>
    <row r="45" spans="1:7" ht="25.5" customHeight="1">
      <c r="A45" s="510"/>
      <c r="B45" s="513" t="s">
        <v>516</v>
      </c>
      <c r="C45" s="504">
        <v>7612024</v>
      </c>
      <c r="D45" s="505">
        <v>0</v>
      </c>
      <c r="E45" s="504">
        <v>23301612</v>
      </c>
      <c r="F45" s="504">
        <v>30913636</v>
      </c>
      <c r="G45" s="511"/>
    </row>
    <row r="46" spans="1:7" ht="23.25" customHeight="1">
      <c r="A46" s="510"/>
      <c r="B46" s="513" t="s">
        <v>517</v>
      </c>
      <c r="C46" s="504">
        <v>40732716</v>
      </c>
      <c r="D46" s="505">
        <v>0</v>
      </c>
      <c r="E46" s="504">
        <v>700000</v>
      </c>
      <c r="F46" s="504">
        <v>41432716</v>
      </c>
      <c r="G46" s="511"/>
    </row>
    <row r="47" spans="1:7" ht="13.5" customHeight="1">
      <c r="A47" s="510"/>
      <c r="B47" s="513" t="s">
        <v>518</v>
      </c>
      <c r="C47" s="504">
        <v>5841300</v>
      </c>
      <c r="D47" s="505">
        <v>0</v>
      </c>
      <c r="E47" s="505">
        <v>0</v>
      </c>
      <c r="F47" s="504">
        <v>5841300</v>
      </c>
      <c r="G47" s="511"/>
    </row>
    <row r="48" spans="1:7" ht="23.25" customHeight="1">
      <c r="A48" s="510"/>
      <c r="B48" s="513" t="s">
        <v>519</v>
      </c>
      <c r="C48" s="504">
        <v>43099395</v>
      </c>
      <c r="D48" s="504">
        <v>29918685</v>
      </c>
      <c r="E48" s="504">
        <v>62915192</v>
      </c>
      <c r="F48" s="504">
        <v>135933272</v>
      </c>
      <c r="G48" s="511"/>
    </row>
    <row r="49" spans="1:7" ht="14.25" customHeight="1">
      <c r="A49" s="510"/>
      <c r="B49" s="513" t="s">
        <v>520</v>
      </c>
      <c r="C49" s="504">
        <v>50342007</v>
      </c>
      <c r="D49" s="505">
        <v>0</v>
      </c>
      <c r="E49" s="504">
        <v>17059169</v>
      </c>
      <c r="F49" s="504">
        <v>67401176</v>
      </c>
      <c r="G49" s="511"/>
    </row>
    <row r="50" spans="1:7" ht="20.25" customHeight="1">
      <c r="A50" s="510"/>
      <c r="B50" s="513" t="s">
        <v>521</v>
      </c>
      <c r="C50" s="504">
        <v>87900815</v>
      </c>
      <c r="D50" s="504">
        <v>64574628</v>
      </c>
      <c r="E50" s="504">
        <v>23353737</v>
      </c>
      <c r="F50" s="504">
        <v>175829180</v>
      </c>
      <c r="G50" s="511"/>
    </row>
    <row r="51" spans="1:7" ht="18" customHeight="1">
      <c r="A51" s="510"/>
      <c r="B51" s="513" t="s">
        <v>522</v>
      </c>
      <c r="C51" s="504">
        <v>31306647</v>
      </c>
      <c r="D51" s="504">
        <v>400925298</v>
      </c>
      <c r="E51" s="505">
        <v>0</v>
      </c>
      <c r="F51" s="504">
        <v>432231945</v>
      </c>
      <c r="G51" s="511"/>
    </row>
    <row r="52" spans="1:7" ht="13.5" customHeight="1">
      <c r="A52" s="510"/>
      <c r="B52" s="513" t="s">
        <v>523</v>
      </c>
      <c r="C52" s="504">
        <v>2666896</v>
      </c>
      <c r="D52" s="505">
        <v>0</v>
      </c>
      <c r="E52" s="505">
        <v>0</v>
      </c>
      <c r="F52" s="504">
        <v>2666896</v>
      </c>
      <c r="G52" s="511"/>
    </row>
    <row r="53" spans="1:7" ht="18" customHeight="1">
      <c r="A53" s="510"/>
      <c r="B53" s="513" t="s">
        <v>524</v>
      </c>
      <c r="C53" s="504">
        <v>1994166</v>
      </c>
      <c r="D53" s="505">
        <v>0</v>
      </c>
      <c r="E53" s="505">
        <v>0</v>
      </c>
      <c r="F53" s="504">
        <v>1994166</v>
      </c>
      <c r="G53" s="511"/>
    </row>
    <row r="54" spans="1:7">
      <c r="A54" s="510"/>
      <c r="B54" s="513" t="s">
        <v>525</v>
      </c>
      <c r="C54" s="504">
        <v>7405012</v>
      </c>
      <c r="D54" s="504">
        <v>2481725</v>
      </c>
      <c r="E54" s="505">
        <v>0</v>
      </c>
      <c r="F54" s="504">
        <v>9886737</v>
      </c>
      <c r="G54" s="511"/>
    </row>
    <row r="55" spans="1:7" ht="18.75" customHeight="1">
      <c r="A55" s="510"/>
      <c r="B55" s="513" t="s">
        <v>526</v>
      </c>
      <c r="C55" s="504">
        <v>25173801</v>
      </c>
      <c r="D55" s="504">
        <v>17246485</v>
      </c>
      <c r="E55" s="505">
        <v>0</v>
      </c>
      <c r="F55" s="504">
        <v>42420286</v>
      </c>
      <c r="G55" s="511"/>
    </row>
    <row r="56" spans="1:7" ht="14.25" customHeight="1">
      <c r="A56" s="510"/>
      <c r="B56" s="513" t="s">
        <v>527</v>
      </c>
      <c r="C56" s="504">
        <v>237500271</v>
      </c>
      <c r="D56" s="504">
        <v>87664870</v>
      </c>
      <c r="E56" s="504">
        <v>30545903</v>
      </c>
      <c r="F56" s="504">
        <v>355711043</v>
      </c>
      <c r="G56" s="511"/>
    </row>
    <row r="57" spans="1:7" ht="24.75" customHeight="1">
      <c r="A57" s="510"/>
      <c r="B57" s="513" t="s">
        <v>528</v>
      </c>
      <c r="C57" s="504">
        <v>23818312</v>
      </c>
      <c r="D57" s="504">
        <v>755431400</v>
      </c>
      <c r="E57" s="504">
        <v>31317795</v>
      </c>
      <c r="F57" s="504">
        <v>810567507</v>
      </c>
      <c r="G57" s="511"/>
    </row>
    <row r="58" spans="1:7">
      <c r="A58" s="510"/>
      <c r="B58" s="513" t="s">
        <v>529</v>
      </c>
      <c r="C58" s="504">
        <v>5565530</v>
      </c>
      <c r="D58" s="505">
        <v>0</v>
      </c>
      <c r="E58" s="505">
        <v>0</v>
      </c>
      <c r="F58" s="504">
        <v>5565530</v>
      </c>
      <c r="G58" s="511"/>
    </row>
    <row r="59" spans="1:7">
      <c r="A59" s="510"/>
      <c r="B59" s="513" t="s">
        <v>530</v>
      </c>
      <c r="C59" s="504">
        <v>11441957</v>
      </c>
      <c r="D59" s="504">
        <v>12170258</v>
      </c>
      <c r="E59" s="505">
        <v>0</v>
      </c>
      <c r="F59" s="504">
        <v>23612214</v>
      </c>
      <c r="G59" s="511"/>
    </row>
    <row r="60" spans="1:7">
      <c r="A60" s="510"/>
      <c r="B60" s="513" t="s">
        <v>531</v>
      </c>
      <c r="C60" s="504">
        <v>6829872</v>
      </c>
      <c r="D60" s="505">
        <v>0</v>
      </c>
      <c r="E60" s="505">
        <v>0</v>
      </c>
      <c r="F60" s="504">
        <v>6829872</v>
      </c>
      <c r="G60" s="511"/>
    </row>
    <row r="61" spans="1:7">
      <c r="A61" s="510"/>
      <c r="B61" s="513" t="s">
        <v>532</v>
      </c>
      <c r="C61" s="504">
        <v>12404787</v>
      </c>
      <c r="D61" s="504">
        <v>11222193</v>
      </c>
      <c r="E61" s="505">
        <v>0</v>
      </c>
      <c r="F61" s="504">
        <v>23626980</v>
      </c>
      <c r="G61" s="511"/>
    </row>
    <row r="62" spans="1:7">
      <c r="A62" s="510"/>
      <c r="B62" s="513" t="s">
        <v>533</v>
      </c>
      <c r="C62" s="504">
        <v>37048048</v>
      </c>
      <c r="D62" s="504">
        <v>35783568</v>
      </c>
      <c r="E62" s="505">
        <v>0</v>
      </c>
      <c r="F62" s="504">
        <v>72831616</v>
      </c>
      <c r="G62" s="511"/>
    </row>
    <row r="63" spans="1:7">
      <c r="A63" s="510"/>
      <c r="B63" s="513" t="s">
        <v>534</v>
      </c>
      <c r="C63" s="504">
        <v>22873920</v>
      </c>
      <c r="D63" s="504">
        <v>16548704</v>
      </c>
      <c r="E63" s="505">
        <v>0</v>
      </c>
      <c r="F63" s="504">
        <v>39422624</v>
      </c>
      <c r="G63" s="511"/>
    </row>
    <row r="64" spans="1:7">
      <c r="A64" s="510"/>
      <c r="B64" s="513" t="s">
        <v>535</v>
      </c>
      <c r="C64" s="504">
        <v>34399733</v>
      </c>
      <c r="D64" s="504">
        <v>14150742</v>
      </c>
      <c r="E64" s="505">
        <v>0</v>
      </c>
      <c r="F64" s="504">
        <v>48550475</v>
      </c>
      <c r="G64" s="511"/>
    </row>
    <row r="65" spans="1:7">
      <c r="A65" s="510"/>
      <c r="B65" s="513" t="s">
        <v>536</v>
      </c>
      <c r="C65" s="504">
        <v>81961167</v>
      </c>
      <c r="D65" s="504">
        <v>17336560</v>
      </c>
      <c r="E65" s="505">
        <v>0</v>
      </c>
      <c r="F65" s="504">
        <v>99297727</v>
      </c>
      <c r="G65" s="511"/>
    </row>
    <row r="66" spans="1:7">
      <c r="A66" s="510"/>
      <c r="B66" s="513" t="s">
        <v>537</v>
      </c>
      <c r="C66" s="504">
        <v>28304161</v>
      </c>
      <c r="D66" s="504">
        <v>17944561</v>
      </c>
      <c r="E66" s="505">
        <v>0</v>
      </c>
      <c r="F66" s="504">
        <v>46248723</v>
      </c>
      <c r="G66" s="511"/>
    </row>
    <row r="67" spans="1:7" ht="15.75" thickBot="1">
      <c r="A67" s="514"/>
      <c r="B67" s="519"/>
      <c r="C67" s="519"/>
      <c r="D67" s="519"/>
      <c r="E67" s="519"/>
      <c r="F67" s="520" t="s">
        <v>503</v>
      </c>
      <c r="G67" s="511"/>
    </row>
    <row r="68" spans="1:7">
      <c r="A68" s="516"/>
    </row>
    <row r="70" spans="1:7">
      <c r="A70" s="518"/>
    </row>
    <row r="71" spans="1:7" ht="15.75" thickBot="1">
      <c r="A71" s="516"/>
    </row>
    <row r="72" spans="1:7">
      <c r="A72" s="1672" t="s">
        <v>488</v>
      </c>
      <c r="B72" s="1673"/>
      <c r="C72" s="1676" t="s">
        <v>486</v>
      </c>
      <c r="D72" s="1670" t="s">
        <v>302</v>
      </c>
      <c r="E72" s="1670" t="s">
        <v>303</v>
      </c>
      <c r="F72" s="1670" t="s">
        <v>14</v>
      </c>
      <c r="G72" s="511"/>
    </row>
    <row r="73" spans="1:7" ht="15.75" thickBot="1">
      <c r="A73" s="1674"/>
      <c r="B73" s="1675"/>
      <c r="C73" s="1677"/>
      <c r="D73" s="1671"/>
      <c r="E73" s="1671"/>
      <c r="F73" s="1671"/>
      <c r="G73" s="511"/>
    </row>
    <row r="74" spans="1:7">
      <c r="A74" s="1666" t="s">
        <v>538</v>
      </c>
      <c r="B74" s="1667"/>
      <c r="C74" s="501">
        <v>47000000</v>
      </c>
      <c r="D74" s="502">
        <v>0</v>
      </c>
      <c r="E74" s="502">
        <v>0</v>
      </c>
      <c r="F74" s="501">
        <v>47000000</v>
      </c>
      <c r="G74" s="511"/>
    </row>
    <row r="75" spans="1:7">
      <c r="A75" s="510"/>
      <c r="B75" s="513" t="s">
        <v>539</v>
      </c>
      <c r="C75" s="504">
        <v>47000000</v>
      </c>
      <c r="D75" s="505">
        <v>0</v>
      </c>
      <c r="E75" s="505">
        <v>0</v>
      </c>
      <c r="F75" s="504">
        <v>47000000</v>
      </c>
      <c r="G75" s="511"/>
    </row>
    <row r="76" spans="1:7">
      <c r="A76" s="510"/>
      <c r="B76" s="513"/>
      <c r="C76" s="505"/>
      <c r="D76" s="505"/>
      <c r="E76" s="505"/>
      <c r="F76" s="505"/>
      <c r="G76" s="511"/>
    </row>
    <row r="77" spans="1:7">
      <c r="A77" s="1668" t="s">
        <v>540</v>
      </c>
      <c r="B77" s="1669"/>
      <c r="C77" s="501">
        <v>999978</v>
      </c>
      <c r="D77" s="502">
        <v>0</v>
      </c>
      <c r="E77" s="502">
        <v>0</v>
      </c>
      <c r="F77" s="501">
        <v>999978</v>
      </c>
      <c r="G77" s="511"/>
    </row>
    <row r="78" spans="1:7">
      <c r="A78" s="510"/>
      <c r="B78" s="513" t="s">
        <v>541</v>
      </c>
      <c r="C78" s="504">
        <v>999978</v>
      </c>
      <c r="D78" s="505">
        <v>0</v>
      </c>
      <c r="E78" s="505">
        <v>0</v>
      </c>
      <c r="F78" s="504">
        <v>999978</v>
      </c>
      <c r="G78" s="511"/>
    </row>
    <row r="79" spans="1:7">
      <c r="A79" s="510"/>
      <c r="B79" s="513"/>
      <c r="C79" s="505"/>
      <c r="D79" s="505"/>
      <c r="E79" s="505"/>
      <c r="F79" s="505"/>
      <c r="G79" s="511"/>
    </row>
    <row r="80" spans="1:7">
      <c r="A80" s="1668" t="s">
        <v>542</v>
      </c>
      <c r="B80" s="1669"/>
      <c r="C80" s="501">
        <v>7441174</v>
      </c>
      <c r="D80" s="502">
        <v>0</v>
      </c>
      <c r="E80" s="502">
        <v>0</v>
      </c>
      <c r="F80" s="501">
        <v>7441174</v>
      </c>
      <c r="G80" s="511"/>
    </row>
    <row r="81" spans="1:7" ht="26.25" customHeight="1">
      <c r="A81" s="510"/>
      <c r="B81" s="513" t="s">
        <v>543</v>
      </c>
      <c r="C81" s="504">
        <v>3555865</v>
      </c>
      <c r="D81" s="505">
        <v>0</v>
      </c>
      <c r="E81" s="505">
        <v>0</v>
      </c>
      <c r="F81" s="504">
        <v>3555865</v>
      </c>
      <c r="G81" s="511"/>
    </row>
    <row r="82" spans="1:7" ht="27" customHeight="1">
      <c r="A82" s="510"/>
      <c r="B82" s="513" t="s">
        <v>544</v>
      </c>
      <c r="C82" s="504">
        <v>3885309</v>
      </c>
      <c r="D82" s="505">
        <v>0</v>
      </c>
      <c r="E82" s="505">
        <v>0</v>
      </c>
      <c r="F82" s="504">
        <v>3885309</v>
      </c>
      <c r="G82" s="511"/>
    </row>
    <row r="83" spans="1:7">
      <c r="A83" s="510"/>
      <c r="B83" s="513"/>
      <c r="C83" s="505"/>
      <c r="D83" s="505"/>
      <c r="E83" s="505"/>
      <c r="F83" s="505"/>
      <c r="G83" s="511"/>
    </row>
    <row r="84" spans="1:7">
      <c r="A84" s="1668" t="s">
        <v>545</v>
      </c>
      <c r="B84" s="1669"/>
      <c r="C84" s="501">
        <v>24124111</v>
      </c>
      <c r="D84" s="501">
        <v>29915829</v>
      </c>
      <c r="E84" s="501">
        <v>26353260</v>
      </c>
      <c r="F84" s="501">
        <v>80393200</v>
      </c>
      <c r="G84" s="511"/>
    </row>
    <row r="85" spans="1:7" ht="24" customHeight="1">
      <c r="A85" s="510"/>
      <c r="B85" s="513" t="s">
        <v>546</v>
      </c>
      <c r="C85" s="504">
        <v>7000000</v>
      </c>
      <c r="D85" s="502">
        <v>0</v>
      </c>
      <c r="E85" s="502">
        <v>0</v>
      </c>
      <c r="F85" s="504">
        <v>7000000</v>
      </c>
      <c r="G85" s="511"/>
    </row>
    <row r="86" spans="1:7" ht="20.25" customHeight="1">
      <c r="A86" s="510"/>
      <c r="B86" s="513" t="s">
        <v>547</v>
      </c>
      <c r="C86" s="504">
        <v>3206840</v>
      </c>
      <c r="D86" s="502">
        <v>0</v>
      </c>
      <c r="E86" s="502">
        <v>0</v>
      </c>
      <c r="F86" s="504">
        <v>3206840</v>
      </c>
      <c r="G86" s="511"/>
    </row>
    <row r="87" spans="1:7" ht="58.5" customHeight="1">
      <c r="A87" s="510"/>
      <c r="B87" s="513" t="s">
        <v>548</v>
      </c>
      <c r="C87" s="504">
        <v>2958320</v>
      </c>
      <c r="D87" s="502">
        <v>0</v>
      </c>
      <c r="E87" s="502">
        <v>0</v>
      </c>
      <c r="F87" s="504">
        <v>2958320</v>
      </c>
      <c r="G87" s="511"/>
    </row>
    <row r="88" spans="1:7" ht="21.75" customHeight="1">
      <c r="A88" s="510"/>
      <c r="B88" s="513" t="s">
        <v>549</v>
      </c>
      <c r="C88" s="504">
        <v>6958951</v>
      </c>
      <c r="D88" s="502">
        <v>0</v>
      </c>
      <c r="E88" s="502">
        <v>0</v>
      </c>
      <c r="F88" s="504">
        <v>6958951</v>
      </c>
      <c r="G88" s="511"/>
    </row>
    <row r="89" spans="1:7" ht="35.25" customHeight="1">
      <c r="A89" s="510"/>
      <c r="B89" s="513" t="s">
        <v>550</v>
      </c>
      <c r="C89" s="505">
        <v>0</v>
      </c>
      <c r="D89" s="504">
        <v>29915829</v>
      </c>
      <c r="E89" s="504">
        <v>26353260</v>
      </c>
      <c r="F89" s="504">
        <v>56269089</v>
      </c>
      <c r="G89" s="511"/>
    </row>
    <row r="90" spans="1:7" ht="21" customHeight="1">
      <c r="A90" s="510"/>
      <c r="B90" s="513" t="s">
        <v>551</v>
      </c>
      <c r="C90" s="504">
        <v>4000000</v>
      </c>
      <c r="D90" s="505">
        <v>0</v>
      </c>
      <c r="E90" s="505">
        <v>0</v>
      </c>
      <c r="F90" s="504">
        <v>4000000</v>
      </c>
      <c r="G90" s="511"/>
    </row>
    <row r="91" spans="1:7" ht="11.25" customHeight="1">
      <c r="A91" s="510"/>
      <c r="B91" s="503"/>
      <c r="C91" s="505"/>
      <c r="D91" s="505"/>
      <c r="E91" s="505"/>
      <c r="F91" s="505"/>
      <c r="G91" s="511"/>
    </row>
    <row r="92" spans="1:7" hidden="1">
      <c r="A92" s="1668" t="s">
        <v>552</v>
      </c>
      <c r="B92" s="1669"/>
      <c r="C92" s="501">
        <v>15783334</v>
      </c>
      <c r="D92" s="501">
        <v>45513960</v>
      </c>
      <c r="E92" s="501">
        <v>83465579</v>
      </c>
      <c r="F92" s="501">
        <v>144762873</v>
      </c>
      <c r="G92" s="511"/>
    </row>
    <row r="93" spans="1:7" ht="15.75" thickBot="1">
      <c r="A93" s="514"/>
      <c r="B93" s="507" t="s">
        <v>553</v>
      </c>
      <c r="C93" s="509">
        <v>15783334</v>
      </c>
      <c r="D93" s="509">
        <v>45513960</v>
      </c>
      <c r="E93" s="509">
        <v>83465579</v>
      </c>
      <c r="F93" s="509">
        <v>144762873</v>
      </c>
      <c r="G93" s="511"/>
    </row>
  </sheetData>
  <mergeCells count="26">
    <mergeCell ref="B1:F1"/>
    <mergeCell ref="B2:F2"/>
    <mergeCell ref="B3:F3"/>
    <mergeCell ref="A4:B5"/>
    <mergeCell ref="C4:C5"/>
    <mergeCell ref="D4:D5"/>
    <mergeCell ref="E4:E5"/>
    <mergeCell ref="F4:F5"/>
    <mergeCell ref="A6:B6"/>
    <mergeCell ref="A8:B8"/>
    <mergeCell ref="A30:B31"/>
    <mergeCell ref="C30:C31"/>
    <mergeCell ref="D30:D31"/>
    <mergeCell ref="F30:F31"/>
    <mergeCell ref="A33:B33"/>
    <mergeCell ref="A72:B73"/>
    <mergeCell ref="C72:C73"/>
    <mergeCell ref="D72:D73"/>
    <mergeCell ref="E72:E73"/>
    <mergeCell ref="F72:F73"/>
    <mergeCell ref="E30:E31"/>
    <mergeCell ref="A74:B74"/>
    <mergeCell ref="A77:B77"/>
    <mergeCell ref="A80:B80"/>
    <mergeCell ref="A84:B84"/>
    <mergeCell ref="A92:B9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K29" sqref="K29"/>
    </sheetView>
  </sheetViews>
  <sheetFormatPr baseColWidth="10" defaultRowHeight="15"/>
  <cols>
    <col min="1" max="1" width="17.28515625" customWidth="1"/>
  </cols>
  <sheetData>
    <row r="1" spans="1:10" ht="15.75">
      <c r="A1" s="1643" t="s">
        <v>554</v>
      </c>
      <c r="B1" s="1643"/>
      <c r="C1" s="1643"/>
      <c r="D1" s="1643"/>
      <c r="E1" s="1643"/>
      <c r="F1" s="1643"/>
      <c r="G1" s="1643"/>
      <c r="H1" s="1643"/>
      <c r="I1" s="1702"/>
      <c r="J1" s="521"/>
    </row>
    <row r="2" spans="1:10" ht="15.75">
      <c r="A2" s="1643" t="s">
        <v>555</v>
      </c>
      <c r="B2" s="1643"/>
      <c r="C2" s="1643"/>
      <c r="D2" s="1643"/>
      <c r="E2" s="1643"/>
      <c r="F2" s="1643"/>
      <c r="G2" s="1643"/>
      <c r="H2" s="1643"/>
      <c r="I2" s="1702"/>
      <c r="J2" s="521"/>
    </row>
    <row r="3" spans="1:10" ht="16.5" thickBot="1">
      <c r="A3" s="506"/>
      <c r="B3" s="1703"/>
      <c r="C3" s="1703"/>
      <c r="D3" s="1703"/>
      <c r="E3" s="1703"/>
      <c r="F3" s="1703"/>
      <c r="G3" s="1703"/>
      <c r="H3" s="1704"/>
      <c r="I3" s="1705"/>
      <c r="J3" s="521"/>
    </row>
    <row r="4" spans="1:10" ht="15.75">
      <c r="A4" s="1698" t="s">
        <v>556</v>
      </c>
      <c r="B4" s="1672" t="s">
        <v>486</v>
      </c>
      <c r="C4" s="1698"/>
      <c r="D4" s="1672" t="s">
        <v>302</v>
      </c>
      <c r="E4" s="1698"/>
      <c r="F4" s="1672" t="s">
        <v>303</v>
      </c>
      <c r="G4" s="1698"/>
      <c r="H4" s="1672" t="s">
        <v>304</v>
      </c>
      <c r="I4" s="1698"/>
      <c r="J4" s="521"/>
    </row>
    <row r="5" spans="1:10" ht="16.5" thickBot="1">
      <c r="A5" s="1699"/>
      <c r="B5" s="1700"/>
      <c r="C5" s="1701"/>
      <c r="D5" s="1700"/>
      <c r="E5" s="1701"/>
      <c r="F5" s="1700"/>
      <c r="G5" s="1701"/>
      <c r="H5" s="1674"/>
      <c r="I5" s="1699"/>
      <c r="J5" s="521"/>
    </row>
    <row r="6" spans="1:10">
      <c r="A6" s="522" t="s">
        <v>557</v>
      </c>
      <c r="B6" s="1693">
        <v>3628892632</v>
      </c>
      <c r="C6" s="1694"/>
      <c r="D6" s="1695">
        <v>3200840588</v>
      </c>
      <c r="E6" s="1694"/>
      <c r="F6" s="1690">
        <v>441967326</v>
      </c>
      <c r="G6" s="1689"/>
      <c r="H6" s="1690">
        <v>7271700545</v>
      </c>
      <c r="I6" s="1689"/>
    </row>
    <row r="7" spans="1:10" ht="15.75">
      <c r="A7" s="524"/>
      <c r="B7" s="1696"/>
      <c r="C7" s="1697"/>
      <c r="D7" s="1696"/>
      <c r="E7" s="1697"/>
      <c r="F7" s="1696"/>
      <c r="G7" s="1697"/>
      <c r="H7" s="1696"/>
      <c r="I7" s="1697"/>
      <c r="J7" s="521"/>
    </row>
    <row r="8" spans="1:10">
      <c r="A8" s="512" t="s">
        <v>558</v>
      </c>
      <c r="B8" s="1688">
        <v>312381665</v>
      </c>
      <c r="C8" s="1689"/>
      <c r="D8" s="1690">
        <v>260225224</v>
      </c>
      <c r="E8" s="1689"/>
      <c r="F8" s="1690">
        <v>5998000</v>
      </c>
      <c r="G8" s="1689"/>
      <c r="H8" s="1690">
        <v>578604889</v>
      </c>
      <c r="I8" s="1689"/>
    </row>
    <row r="9" spans="1:10" ht="15.75">
      <c r="A9" s="513" t="s">
        <v>559</v>
      </c>
      <c r="B9" s="1682">
        <v>47000000</v>
      </c>
      <c r="C9" s="1683"/>
      <c r="D9" s="1684">
        <v>0</v>
      </c>
      <c r="E9" s="1685"/>
      <c r="F9" s="1684">
        <v>0</v>
      </c>
      <c r="G9" s="1685"/>
      <c r="H9" s="1682">
        <v>47000000</v>
      </c>
      <c r="I9" s="1683"/>
      <c r="J9" s="521"/>
    </row>
    <row r="10" spans="1:10" ht="15.75">
      <c r="A10" s="513" t="s">
        <v>560</v>
      </c>
      <c r="B10" s="1682">
        <v>24296119</v>
      </c>
      <c r="C10" s="1683"/>
      <c r="D10" s="1684">
        <v>0</v>
      </c>
      <c r="E10" s="1685"/>
      <c r="F10" s="1684">
        <v>0</v>
      </c>
      <c r="G10" s="1685"/>
      <c r="H10" s="1682">
        <v>24296119</v>
      </c>
      <c r="I10" s="1683"/>
      <c r="J10" s="521"/>
    </row>
    <row r="11" spans="1:10" ht="22.5">
      <c r="A11" s="513" t="s">
        <v>561</v>
      </c>
      <c r="B11" s="1682">
        <v>8558678</v>
      </c>
      <c r="C11" s="1683"/>
      <c r="D11" s="1684">
        <v>0</v>
      </c>
      <c r="E11" s="1685"/>
      <c r="F11" s="1682">
        <v>5998000</v>
      </c>
      <c r="G11" s="1683"/>
      <c r="H11" s="1682">
        <v>14556678</v>
      </c>
      <c r="I11" s="1683"/>
      <c r="J11" s="521"/>
    </row>
    <row r="12" spans="1:10" ht="33.75">
      <c r="A12" s="513" t="s">
        <v>562</v>
      </c>
      <c r="B12" s="1682">
        <v>64197293</v>
      </c>
      <c r="C12" s="1683"/>
      <c r="D12" s="1682">
        <v>260225224</v>
      </c>
      <c r="E12" s="1683"/>
      <c r="F12" s="1684">
        <v>0</v>
      </c>
      <c r="G12" s="1685"/>
      <c r="H12" s="1682">
        <v>324422517</v>
      </c>
      <c r="I12" s="1683"/>
      <c r="J12" s="521"/>
    </row>
    <row r="13" spans="1:10" ht="22.5">
      <c r="A13" s="513" t="s">
        <v>563</v>
      </c>
      <c r="B13" s="1682">
        <v>168329574</v>
      </c>
      <c r="C13" s="1683"/>
      <c r="D13" s="1684">
        <v>0</v>
      </c>
      <c r="E13" s="1685"/>
      <c r="F13" s="1684">
        <v>0</v>
      </c>
      <c r="G13" s="1685"/>
      <c r="H13" s="1682">
        <v>168329574</v>
      </c>
      <c r="I13" s="1683"/>
      <c r="J13" s="521"/>
    </row>
    <row r="14" spans="1:10" ht="15.75">
      <c r="A14" s="513"/>
      <c r="B14" s="1691"/>
      <c r="C14" s="1692"/>
      <c r="D14" s="1691"/>
      <c r="E14" s="1692"/>
      <c r="F14" s="1691"/>
      <c r="G14" s="1692"/>
      <c r="H14" s="1691"/>
      <c r="I14" s="1692"/>
      <c r="J14" s="521"/>
    </row>
    <row r="15" spans="1:10">
      <c r="A15" s="526" t="s">
        <v>564</v>
      </c>
      <c r="B15" s="1688">
        <v>2703017822</v>
      </c>
      <c r="C15" s="1689"/>
      <c r="D15" s="1690">
        <v>2573556131</v>
      </c>
      <c r="E15" s="1689"/>
      <c r="F15" s="1690">
        <v>375671865</v>
      </c>
      <c r="G15" s="1689"/>
      <c r="H15" s="1690">
        <v>5652245819</v>
      </c>
      <c r="I15" s="1689"/>
    </row>
    <row r="16" spans="1:10" ht="15.75">
      <c r="A16" s="513" t="s">
        <v>565</v>
      </c>
      <c r="B16" s="1682">
        <v>23486622</v>
      </c>
      <c r="C16" s="1683"/>
      <c r="D16" s="1684">
        <v>0</v>
      </c>
      <c r="E16" s="1685"/>
      <c r="F16" s="1684">
        <v>0</v>
      </c>
      <c r="G16" s="1685"/>
      <c r="H16" s="1682">
        <v>23486622</v>
      </c>
      <c r="I16" s="1683"/>
      <c r="J16" s="521"/>
    </row>
    <row r="17" spans="1:11" ht="22.5">
      <c r="A17" s="513" t="s">
        <v>566</v>
      </c>
      <c r="B17" s="1682">
        <v>945511145</v>
      </c>
      <c r="C17" s="1683"/>
      <c r="D17" s="1682">
        <v>836075550</v>
      </c>
      <c r="E17" s="1683"/>
      <c r="F17" s="1682">
        <v>182058511</v>
      </c>
      <c r="G17" s="1683"/>
      <c r="H17" s="1682">
        <v>1963645206</v>
      </c>
      <c r="I17" s="1683"/>
      <c r="J17" s="521"/>
    </row>
    <row r="18" spans="1:11" ht="15.75">
      <c r="A18" s="513" t="s">
        <v>567</v>
      </c>
      <c r="B18" s="1682">
        <v>249293185</v>
      </c>
      <c r="C18" s="1683"/>
      <c r="D18" s="1682">
        <v>87664870</v>
      </c>
      <c r="E18" s="1683"/>
      <c r="F18" s="1682">
        <v>30545903</v>
      </c>
      <c r="G18" s="1683"/>
      <c r="H18" s="1682">
        <v>367503958</v>
      </c>
      <c r="I18" s="1683"/>
      <c r="J18" s="521"/>
    </row>
    <row r="19" spans="1:11" ht="33.75">
      <c r="A19" s="513" t="s">
        <v>568</v>
      </c>
      <c r="B19" s="1682">
        <v>841192551</v>
      </c>
      <c r="C19" s="1683"/>
      <c r="D19" s="1682">
        <v>97439238</v>
      </c>
      <c r="E19" s="1683"/>
      <c r="F19" s="1682">
        <v>64983490</v>
      </c>
      <c r="G19" s="1683"/>
      <c r="H19" s="1682">
        <v>1003615279</v>
      </c>
      <c r="I19" s="1683"/>
      <c r="J19" s="521"/>
    </row>
    <row r="20" spans="1:11" ht="15.75">
      <c r="A20" s="513" t="s">
        <v>569</v>
      </c>
      <c r="B20" s="1682">
        <v>571909648</v>
      </c>
      <c r="C20" s="1683"/>
      <c r="D20" s="1682">
        <v>796945074</v>
      </c>
      <c r="E20" s="1683"/>
      <c r="F20" s="1682">
        <v>66766166</v>
      </c>
      <c r="G20" s="1683"/>
      <c r="H20" s="1682">
        <v>1435620887</v>
      </c>
      <c r="I20" s="1683"/>
      <c r="J20" s="521"/>
    </row>
    <row r="21" spans="1:11" ht="15.75">
      <c r="A21" s="513" t="s">
        <v>570</v>
      </c>
      <c r="B21" s="1682">
        <v>54643269</v>
      </c>
      <c r="C21" s="1683"/>
      <c r="D21" s="1682">
        <v>755431400</v>
      </c>
      <c r="E21" s="1683"/>
      <c r="F21" s="1682">
        <v>31317795</v>
      </c>
      <c r="G21" s="1683"/>
      <c r="H21" s="1682">
        <v>841392464</v>
      </c>
      <c r="I21" s="1683"/>
      <c r="J21" s="521"/>
    </row>
    <row r="22" spans="1:11" ht="22.5">
      <c r="A22" s="513" t="s">
        <v>571</v>
      </c>
      <c r="B22" s="1682">
        <v>16981403</v>
      </c>
      <c r="C22" s="1683"/>
      <c r="D22" s="1684">
        <v>0</v>
      </c>
      <c r="E22" s="1685"/>
      <c r="F22" s="1684">
        <v>0</v>
      </c>
      <c r="G22" s="1685"/>
      <c r="H22" s="1682">
        <v>16981403</v>
      </c>
      <c r="I22" s="1683"/>
      <c r="J22" s="521"/>
    </row>
    <row r="23" spans="1:11" ht="15.75">
      <c r="A23" s="513"/>
      <c r="B23" s="1691"/>
      <c r="C23" s="1692"/>
      <c r="D23" s="1691"/>
      <c r="E23" s="1692"/>
      <c r="F23" s="1691"/>
      <c r="G23" s="1692"/>
      <c r="H23" s="1691"/>
      <c r="I23" s="1692"/>
      <c r="J23" s="521"/>
    </row>
    <row r="24" spans="1:11" ht="22.5">
      <c r="A24" s="526" t="s">
        <v>572</v>
      </c>
      <c r="B24" s="1688">
        <v>613493144</v>
      </c>
      <c r="C24" s="1689"/>
      <c r="D24" s="1690">
        <v>367059233</v>
      </c>
      <c r="E24" s="1689"/>
      <c r="F24" s="1690">
        <v>60297461</v>
      </c>
      <c r="G24" s="1689"/>
      <c r="H24" s="1690">
        <v>1040849838</v>
      </c>
      <c r="I24" s="1689"/>
    </row>
    <row r="25" spans="1:11" ht="33.75">
      <c r="A25" s="513" t="s">
        <v>573</v>
      </c>
      <c r="B25" s="1682">
        <v>33816700</v>
      </c>
      <c r="C25" s="1683"/>
      <c r="D25" s="1684">
        <v>0</v>
      </c>
      <c r="E25" s="1685"/>
      <c r="F25" s="1682">
        <v>23301612</v>
      </c>
      <c r="G25" s="1683"/>
      <c r="H25" s="1682">
        <v>57118312</v>
      </c>
      <c r="I25" s="1683"/>
      <c r="J25" s="521"/>
    </row>
    <row r="26" spans="1:11" ht="33.75">
      <c r="A26" s="513" t="s">
        <v>574</v>
      </c>
      <c r="B26" s="1682">
        <v>201740944</v>
      </c>
      <c r="C26" s="1683"/>
      <c r="D26" s="1684">
        <v>0</v>
      </c>
      <c r="E26" s="1685"/>
      <c r="F26" s="1682">
        <v>19874721</v>
      </c>
      <c r="G26" s="1683"/>
      <c r="H26" s="1682">
        <v>221615665</v>
      </c>
      <c r="I26" s="1683"/>
      <c r="J26" s="521"/>
    </row>
    <row r="27" spans="1:11" ht="15.75">
      <c r="A27" s="513" t="s">
        <v>575</v>
      </c>
      <c r="B27" s="1682">
        <v>287174173</v>
      </c>
      <c r="C27" s="1683"/>
      <c r="D27" s="1682">
        <v>367059233</v>
      </c>
      <c r="E27" s="1683"/>
      <c r="F27" s="1682">
        <v>16742757</v>
      </c>
      <c r="G27" s="1683"/>
      <c r="H27" s="1682">
        <v>670976163</v>
      </c>
      <c r="I27" s="1683"/>
      <c r="J27" s="521"/>
    </row>
    <row r="28" spans="1:11" ht="15.75">
      <c r="A28" s="513" t="s">
        <v>576</v>
      </c>
      <c r="B28" s="1682">
        <v>90761327</v>
      </c>
      <c r="C28" s="1683"/>
      <c r="D28" s="1684">
        <v>0</v>
      </c>
      <c r="E28" s="1685"/>
      <c r="F28" s="1682">
        <v>378371</v>
      </c>
      <c r="G28" s="1683"/>
      <c r="H28" s="1682">
        <v>91139698</v>
      </c>
      <c r="I28" s="1683"/>
      <c r="J28" s="521"/>
    </row>
    <row r="29" spans="1:11" ht="16.5" thickBot="1">
      <c r="A29" s="527"/>
      <c r="B29" s="1686"/>
      <c r="C29" s="1687"/>
      <c r="D29" s="1686"/>
      <c r="E29" s="1687"/>
      <c r="F29" s="1686"/>
      <c r="G29" s="1687"/>
      <c r="H29" s="1686"/>
      <c r="I29" s="1687"/>
      <c r="J29" s="521"/>
      <c r="K29" t="s">
        <v>31</v>
      </c>
    </row>
  </sheetData>
  <mergeCells count="110">
    <mergeCell ref="A4:A5"/>
    <mergeCell ref="B4:C4"/>
    <mergeCell ref="D4:E4"/>
    <mergeCell ref="F4:G4"/>
    <mergeCell ref="H4:I5"/>
    <mergeCell ref="B5:C5"/>
    <mergeCell ref="D5:E5"/>
    <mergeCell ref="F5:G5"/>
    <mergeCell ref="A1:I1"/>
    <mergeCell ref="A2:I2"/>
    <mergeCell ref="B3:C3"/>
    <mergeCell ref="D3:E3"/>
    <mergeCell ref="F3:G3"/>
    <mergeCell ref="H3:I3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24:C24"/>
    <mergeCell ref="D24:E24"/>
    <mergeCell ref="F24:G24"/>
    <mergeCell ref="H24:I24"/>
    <mergeCell ref="B25:C25"/>
    <mergeCell ref="D25:E25"/>
    <mergeCell ref="F25:G25"/>
    <mergeCell ref="H25:I25"/>
    <mergeCell ref="B22:C22"/>
    <mergeCell ref="D22:E22"/>
    <mergeCell ref="F22:G22"/>
    <mergeCell ref="H22:I22"/>
    <mergeCell ref="B23:C23"/>
    <mergeCell ref="D23:E23"/>
    <mergeCell ref="F23:G23"/>
    <mergeCell ref="H23:I23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workbookViewId="0">
      <selection activeCell="I14" sqref="I14"/>
    </sheetView>
  </sheetViews>
  <sheetFormatPr baseColWidth="10" defaultRowHeight="15"/>
  <cols>
    <col min="3" max="3" width="21.5703125" customWidth="1"/>
  </cols>
  <sheetData>
    <row r="1" spans="1:8">
      <c r="A1" s="337"/>
      <c r="B1" s="337"/>
      <c r="C1" s="1643" t="s">
        <v>577</v>
      </c>
      <c r="D1" s="1643"/>
      <c r="E1" s="1643"/>
      <c r="F1" s="1643"/>
      <c r="G1" s="1643"/>
      <c r="H1" s="511"/>
    </row>
    <row r="2" spans="1:8">
      <c r="A2" s="337"/>
      <c r="B2" s="337"/>
      <c r="C2" s="1643" t="s">
        <v>484</v>
      </c>
      <c r="D2" s="1643"/>
      <c r="E2" s="1643"/>
      <c r="F2" s="1643"/>
      <c r="G2" s="1643"/>
      <c r="H2" s="511"/>
    </row>
    <row r="3" spans="1:8">
      <c r="A3" s="337"/>
      <c r="B3" s="337"/>
      <c r="C3" s="1644" t="s">
        <v>485</v>
      </c>
      <c r="D3" s="1644"/>
      <c r="E3" s="1644"/>
      <c r="F3" s="1644"/>
      <c r="G3" s="1644"/>
      <c r="H3" s="511"/>
    </row>
    <row r="4" spans="1:8" ht="15.75" thickBot="1">
      <c r="A4" s="337"/>
      <c r="B4" s="337"/>
      <c r="C4" s="337"/>
      <c r="D4" s="337"/>
      <c r="E4" s="337"/>
      <c r="F4" s="337"/>
      <c r="G4" s="337"/>
      <c r="H4" s="511"/>
    </row>
    <row r="5" spans="1:8">
      <c r="A5" s="1672" t="s">
        <v>578</v>
      </c>
      <c r="B5" s="1715"/>
      <c r="C5" s="1673"/>
      <c r="D5" s="1676" t="s">
        <v>486</v>
      </c>
      <c r="E5" s="1670" t="s">
        <v>302</v>
      </c>
      <c r="F5" s="1670" t="s">
        <v>303</v>
      </c>
      <c r="G5" s="1670" t="s">
        <v>14</v>
      </c>
      <c r="H5" s="511"/>
    </row>
    <row r="6" spans="1:8" ht="15.75" thickBot="1">
      <c r="A6" s="1674"/>
      <c r="B6" s="1716"/>
      <c r="C6" s="1675"/>
      <c r="D6" s="1677"/>
      <c r="E6" s="1671"/>
      <c r="F6" s="1671"/>
      <c r="G6" s="1671"/>
      <c r="H6" s="511"/>
    </row>
    <row r="7" spans="1:8">
      <c r="A7" s="1724" t="s">
        <v>579</v>
      </c>
      <c r="B7" s="1725"/>
      <c r="C7" s="1726"/>
      <c r="D7" s="534">
        <v>3628892632</v>
      </c>
      <c r="E7" s="534">
        <v>3200840588</v>
      </c>
      <c r="F7" s="534">
        <v>441967326</v>
      </c>
      <c r="G7" s="534">
        <v>7271700545</v>
      </c>
      <c r="H7" s="511"/>
    </row>
    <row r="8" spans="1:8">
      <c r="A8" s="1717" t="s">
        <v>580</v>
      </c>
      <c r="B8" s="1718"/>
      <c r="C8" s="1719"/>
      <c r="D8" s="534">
        <v>1940810844</v>
      </c>
      <c r="E8" s="534">
        <v>2170274144</v>
      </c>
      <c r="F8" s="534">
        <v>316941584</v>
      </c>
      <c r="G8" s="534">
        <v>4428026571</v>
      </c>
      <c r="H8" s="511"/>
    </row>
    <row r="9" spans="1:8" ht="22.5" customHeight="1">
      <c r="A9" s="538"/>
      <c r="B9" s="1706" t="s">
        <v>581</v>
      </c>
      <c r="C9" s="1707"/>
      <c r="D9" s="530">
        <v>27999994</v>
      </c>
      <c r="E9" s="532">
        <v>0</v>
      </c>
      <c r="F9" s="532">
        <v>0</v>
      </c>
      <c r="G9" s="530">
        <v>27999994</v>
      </c>
      <c r="H9" s="511"/>
    </row>
    <row r="10" spans="1:8" ht="22.5" customHeight="1">
      <c r="A10" s="538"/>
      <c r="B10" s="1706" t="s">
        <v>582</v>
      </c>
      <c r="C10" s="1707"/>
      <c r="D10" s="532">
        <v>0</v>
      </c>
      <c r="E10" s="530">
        <v>28210726</v>
      </c>
      <c r="F10" s="532">
        <v>0</v>
      </c>
      <c r="G10" s="530">
        <v>28210726</v>
      </c>
      <c r="H10" s="511"/>
    </row>
    <row r="11" spans="1:8" ht="33.75" customHeight="1">
      <c r="A11" s="538"/>
      <c r="B11" s="1706" t="s">
        <v>583</v>
      </c>
      <c r="C11" s="1707"/>
      <c r="D11" s="530">
        <v>142443496</v>
      </c>
      <c r="E11" s="530">
        <v>94691181</v>
      </c>
      <c r="F11" s="530">
        <v>109649101</v>
      </c>
      <c r="G11" s="530">
        <v>346783778</v>
      </c>
      <c r="H11" s="511"/>
    </row>
    <row r="12" spans="1:8">
      <c r="A12" s="538"/>
      <c r="B12" s="1706" t="s">
        <v>584</v>
      </c>
      <c r="C12" s="1707"/>
      <c r="D12" s="530">
        <v>9394854</v>
      </c>
      <c r="E12" s="532">
        <v>0</v>
      </c>
      <c r="F12" s="532">
        <v>0</v>
      </c>
      <c r="G12" s="530">
        <v>9394854</v>
      </c>
      <c r="H12" s="511"/>
    </row>
    <row r="13" spans="1:8" ht="22.5" customHeight="1">
      <c r="A13" s="538"/>
      <c r="B13" s="1706" t="s">
        <v>585</v>
      </c>
      <c r="C13" s="1707"/>
      <c r="D13" s="530">
        <v>23818312</v>
      </c>
      <c r="E13" s="530">
        <v>13683912</v>
      </c>
      <c r="F13" s="530">
        <v>31132659</v>
      </c>
      <c r="G13" s="530">
        <v>68634883</v>
      </c>
      <c r="H13" s="511"/>
    </row>
    <row r="14" spans="1:8" ht="33.75" customHeight="1">
      <c r="A14" s="538"/>
      <c r="B14" s="1706" t="s">
        <v>586</v>
      </c>
      <c r="C14" s="1707"/>
      <c r="D14" s="530">
        <v>24983657</v>
      </c>
      <c r="E14" s="532">
        <v>0</v>
      </c>
      <c r="F14" s="532">
        <v>0</v>
      </c>
      <c r="G14" s="530">
        <v>24983657</v>
      </c>
      <c r="H14" s="511"/>
    </row>
    <row r="15" spans="1:8" ht="33.75" customHeight="1">
      <c r="A15" s="538"/>
      <c r="B15" s="1706" t="s">
        <v>587</v>
      </c>
      <c r="C15" s="1707"/>
      <c r="D15" s="530">
        <v>44555776</v>
      </c>
      <c r="E15" s="532">
        <v>0</v>
      </c>
      <c r="F15" s="530">
        <v>645978</v>
      </c>
      <c r="G15" s="530">
        <v>45201754</v>
      </c>
      <c r="H15" s="511"/>
    </row>
    <row r="16" spans="1:8">
      <c r="A16" s="538"/>
      <c r="B16" s="1706" t="s">
        <v>588</v>
      </c>
      <c r="C16" s="1707"/>
      <c r="D16" s="530">
        <v>142206840</v>
      </c>
      <c r="E16" s="532">
        <v>0</v>
      </c>
      <c r="F16" s="532">
        <v>0</v>
      </c>
      <c r="G16" s="530">
        <v>142206840</v>
      </c>
      <c r="H16" s="511"/>
    </row>
    <row r="17" spans="1:8" ht="33.75" customHeight="1">
      <c r="A17" s="538"/>
      <c r="B17" s="1706" t="s">
        <v>589</v>
      </c>
      <c r="C17" s="1707"/>
      <c r="D17" s="530">
        <v>50342007</v>
      </c>
      <c r="E17" s="532">
        <v>0</v>
      </c>
      <c r="F17" s="530">
        <v>17059169</v>
      </c>
      <c r="G17" s="530">
        <v>67401176</v>
      </c>
      <c r="H17" s="511"/>
    </row>
    <row r="18" spans="1:8" ht="33.75" customHeight="1">
      <c r="A18" s="538"/>
      <c r="B18" s="1706" t="s">
        <v>590</v>
      </c>
      <c r="C18" s="1707"/>
      <c r="D18" s="530">
        <v>5483810</v>
      </c>
      <c r="E18" s="532">
        <v>0</v>
      </c>
      <c r="F18" s="532">
        <v>0</v>
      </c>
      <c r="G18" s="530">
        <v>5483810</v>
      </c>
      <c r="H18" s="511"/>
    </row>
    <row r="19" spans="1:8" ht="22.5" customHeight="1">
      <c r="A19" s="538"/>
      <c r="B19" s="1706" t="s">
        <v>591</v>
      </c>
      <c r="C19" s="1707"/>
      <c r="D19" s="530">
        <v>215234186</v>
      </c>
      <c r="E19" s="530">
        <v>28957401</v>
      </c>
      <c r="F19" s="530">
        <v>26353260</v>
      </c>
      <c r="G19" s="530">
        <v>270544847</v>
      </c>
      <c r="H19" s="511"/>
    </row>
    <row r="20" spans="1:8" ht="22.5" customHeight="1">
      <c r="A20" s="538"/>
      <c r="B20" s="1706" t="s">
        <v>592</v>
      </c>
      <c r="C20" s="1707"/>
      <c r="D20" s="530">
        <v>59900821</v>
      </c>
      <c r="E20" s="530">
        <v>4599538</v>
      </c>
      <c r="F20" s="530">
        <v>23353737</v>
      </c>
      <c r="G20" s="530">
        <v>87854096</v>
      </c>
      <c r="H20" s="511"/>
    </row>
    <row r="21" spans="1:8" ht="22.5" customHeight="1">
      <c r="A21" s="538"/>
      <c r="B21" s="1706" t="s">
        <v>593</v>
      </c>
      <c r="C21" s="1707"/>
      <c r="D21" s="530">
        <v>33741990</v>
      </c>
      <c r="E21" s="530">
        <v>390120645</v>
      </c>
      <c r="F21" s="532">
        <v>0</v>
      </c>
      <c r="G21" s="530">
        <v>423862634</v>
      </c>
      <c r="H21" s="511"/>
    </row>
    <row r="22" spans="1:8">
      <c r="A22" s="538"/>
      <c r="B22" s="1706" t="s">
        <v>594</v>
      </c>
      <c r="C22" s="1707"/>
      <c r="D22" s="530">
        <v>72066092</v>
      </c>
      <c r="E22" s="530">
        <v>338102381</v>
      </c>
      <c r="F22" s="530">
        <v>13679128</v>
      </c>
      <c r="G22" s="530">
        <v>423847601</v>
      </c>
      <c r="H22" s="511"/>
    </row>
    <row r="23" spans="1:8" ht="22.5" customHeight="1">
      <c r="A23" s="538"/>
      <c r="B23" s="1706" t="s">
        <v>595</v>
      </c>
      <c r="C23" s="1707"/>
      <c r="D23" s="530">
        <v>239898331</v>
      </c>
      <c r="E23" s="530">
        <v>87664870</v>
      </c>
      <c r="F23" s="530">
        <v>30545903</v>
      </c>
      <c r="G23" s="530">
        <v>358109104</v>
      </c>
      <c r="H23" s="511"/>
    </row>
    <row r="24" spans="1:8" ht="22.5" customHeight="1">
      <c r="A24" s="538"/>
      <c r="B24" s="1706" t="s">
        <v>596</v>
      </c>
      <c r="C24" s="1707"/>
      <c r="D24" s="530">
        <v>5841300</v>
      </c>
      <c r="E24" s="532">
        <v>0</v>
      </c>
      <c r="F24" s="532">
        <v>0</v>
      </c>
      <c r="G24" s="530">
        <v>5841300</v>
      </c>
      <c r="H24" s="511"/>
    </row>
    <row r="25" spans="1:8" ht="22.5" customHeight="1">
      <c r="A25" s="538"/>
      <c r="B25" s="1706" t="s">
        <v>597</v>
      </c>
      <c r="C25" s="1707"/>
      <c r="D25" s="530">
        <v>37000000</v>
      </c>
      <c r="E25" s="530">
        <v>345056764</v>
      </c>
      <c r="F25" s="532">
        <v>0</v>
      </c>
      <c r="G25" s="530">
        <v>382056764</v>
      </c>
      <c r="H25" s="511"/>
    </row>
    <row r="26" spans="1:8" ht="33.75" customHeight="1">
      <c r="A26" s="538"/>
      <c r="B26" s="1706" t="s">
        <v>598</v>
      </c>
      <c r="C26" s="1707"/>
      <c r="D26" s="532">
        <v>0</v>
      </c>
      <c r="E26" s="530">
        <v>741747488</v>
      </c>
      <c r="F26" s="530">
        <v>185137</v>
      </c>
      <c r="G26" s="530">
        <v>741932625</v>
      </c>
      <c r="H26" s="511"/>
    </row>
    <row r="27" spans="1:8" ht="33.75" customHeight="1">
      <c r="A27" s="538"/>
      <c r="B27" s="1706" t="s">
        <v>599</v>
      </c>
      <c r="C27" s="1707"/>
      <c r="D27" s="530">
        <v>16981403</v>
      </c>
      <c r="E27" s="532">
        <v>0</v>
      </c>
      <c r="F27" s="532">
        <v>0</v>
      </c>
      <c r="G27" s="530">
        <v>16981403</v>
      </c>
      <c r="H27" s="511"/>
    </row>
    <row r="28" spans="1:8" ht="33.75" customHeight="1">
      <c r="A28" s="538"/>
      <c r="B28" s="1706" t="s">
        <v>600</v>
      </c>
      <c r="C28" s="1707"/>
      <c r="D28" s="530">
        <v>688723146</v>
      </c>
      <c r="E28" s="530">
        <v>49783976</v>
      </c>
      <c r="F28" s="530">
        <v>722320</v>
      </c>
      <c r="G28" s="530">
        <v>739229442</v>
      </c>
      <c r="H28" s="511"/>
    </row>
    <row r="29" spans="1:8" ht="33.75" customHeight="1">
      <c r="A29" s="538"/>
      <c r="B29" s="1706" t="s">
        <v>601</v>
      </c>
      <c r="C29" s="1707"/>
      <c r="D29" s="530">
        <v>56349718</v>
      </c>
      <c r="E29" s="530">
        <v>17736578</v>
      </c>
      <c r="F29" s="530">
        <v>700000</v>
      </c>
      <c r="G29" s="530">
        <v>74786295</v>
      </c>
      <c r="H29" s="511"/>
    </row>
    <row r="30" spans="1:8" ht="22.5" customHeight="1">
      <c r="A30" s="538"/>
      <c r="B30" s="1706" t="s">
        <v>602</v>
      </c>
      <c r="C30" s="1707"/>
      <c r="D30" s="530">
        <v>43845113</v>
      </c>
      <c r="E30" s="530">
        <v>29918685</v>
      </c>
      <c r="F30" s="530">
        <v>62915192</v>
      </c>
      <c r="G30" s="530">
        <v>136678989</v>
      </c>
      <c r="H30" s="511"/>
    </row>
    <row r="31" spans="1:8" ht="15.75" thickBot="1">
      <c r="A31" s="528"/>
      <c r="B31" s="1722"/>
      <c r="C31" s="1723"/>
      <c r="D31" s="539"/>
      <c r="E31" s="539"/>
      <c r="F31" s="539"/>
      <c r="G31" s="520" t="s">
        <v>503</v>
      </c>
      <c r="H31" s="511"/>
    </row>
    <row r="32" spans="1:8" ht="11.25" customHeight="1" thickBot="1">
      <c r="A32" s="517"/>
    </row>
    <row r="33" spans="1:8" ht="16.5" hidden="1" thickBot="1">
      <c r="A33" s="517"/>
    </row>
    <row r="34" spans="1:8">
      <c r="A34" s="1672" t="s">
        <v>578</v>
      </c>
      <c r="B34" s="1715"/>
      <c r="C34" s="1673"/>
      <c r="D34" s="1676" t="s">
        <v>486</v>
      </c>
      <c r="E34" s="1670" t="s">
        <v>302</v>
      </c>
      <c r="F34" s="1670" t="s">
        <v>303</v>
      </c>
      <c r="G34" s="1670" t="s">
        <v>14</v>
      </c>
      <c r="H34" s="511"/>
    </row>
    <row r="35" spans="1:8" ht="15.75" thickBot="1">
      <c r="A35" s="1674"/>
      <c r="B35" s="1716"/>
      <c r="C35" s="1675"/>
      <c r="D35" s="1677"/>
      <c r="E35" s="1671"/>
      <c r="F35" s="1671"/>
      <c r="G35" s="1671"/>
      <c r="H35" s="511"/>
    </row>
    <row r="36" spans="1:8">
      <c r="A36" s="540" t="s">
        <v>603</v>
      </c>
      <c r="B36" s="1720" t="s">
        <v>604</v>
      </c>
      <c r="C36" s="1721"/>
      <c r="D36" s="541">
        <v>259821825</v>
      </c>
      <c r="E36" s="541">
        <v>79880699</v>
      </c>
      <c r="F36" s="541">
        <v>5998000</v>
      </c>
      <c r="G36" s="541">
        <v>345700524</v>
      </c>
      <c r="H36" s="511"/>
    </row>
    <row r="37" spans="1:8" ht="33.75" customHeight="1">
      <c r="A37" s="538"/>
      <c r="B37" s="1706" t="s">
        <v>605</v>
      </c>
      <c r="C37" s="1707"/>
      <c r="D37" s="530">
        <v>157819523</v>
      </c>
      <c r="E37" s="532">
        <v>0</v>
      </c>
      <c r="F37" s="532">
        <v>0</v>
      </c>
      <c r="G37" s="530">
        <v>157819523</v>
      </c>
      <c r="H37" s="511"/>
    </row>
    <row r="38" spans="1:8" ht="33.75" customHeight="1">
      <c r="A38" s="538"/>
      <c r="B38" s="1706" t="s">
        <v>606</v>
      </c>
      <c r="C38" s="1707"/>
      <c r="D38" s="530">
        <v>41426573</v>
      </c>
      <c r="E38" s="530">
        <v>79880699</v>
      </c>
      <c r="F38" s="532">
        <v>0</v>
      </c>
      <c r="G38" s="530">
        <v>121307272</v>
      </c>
      <c r="H38" s="511"/>
    </row>
    <row r="39" spans="1:8" ht="22.5" customHeight="1">
      <c r="A39" s="538"/>
      <c r="B39" s="1706" t="s">
        <v>607</v>
      </c>
      <c r="C39" s="1707"/>
      <c r="D39" s="530">
        <v>2260782</v>
      </c>
      <c r="E39" s="532">
        <v>0</v>
      </c>
      <c r="F39" s="532">
        <v>0</v>
      </c>
      <c r="G39" s="530">
        <v>2260782</v>
      </c>
      <c r="H39" s="511"/>
    </row>
    <row r="40" spans="1:8" ht="22.5" customHeight="1">
      <c r="A40" s="538"/>
      <c r="B40" s="1706" t="s">
        <v>608</v>
      </c>
      <c r="C40" s="1707"/>
      <c r="D40" s="530">
        <v>47000000</v>
      </c>
      <c r="E40" s="532">
        <v>0</v>
      </c>
      <c r="F40" s="532">
        <v>0</v>
      </c>
      <c r="G40" s="530">
        <v>47000000</v>
      </c>
      <c r="H40" s="511"/>
    </row>
    <row r="41" spans="1:8" ht="45" customHeight="1">
      <c r="A41" s="538"/>
      <c r="B41" s="1706" t="s">
        <v>609</v>
      </c>
      <c r="C41" s="1707"/>
      <c r="D41" s="530">
        <v>5017051</v>
      </c>
      <c r="E41" s="532">
        <v>0</v>
      </c>
      <c r="F41" s="532">
        <v>0</v>
      </c>
      <c r="G41" s="530">
        <v>5017051</v>
      </c>
      <c r="H41" s="511"/>
    </row>
    <row r="42" spans="1:8" ht="22.5" customHeight="1">
      <c r="A42" s="538"/>
      <c r="B42" s="1706" t="s">
        <v>610</v>
      </c>
      <c r="C42" s="1707"/>
      <c r="D42" s="530">
        <v>6297896</v>
      </c>
      <c r="E42" s="532">
        <v>0</v>
      </c>
      <c r="F42" s="530">
        <v>5998000</v>
      </c>
      <c r="G42" s="530">
        <v>12295896</v>
      </c>
      <c r="H42" s="511"/>
    </row>
    <row r="43" spans="1:8">
      <c r="A43" s="538"/>
      <c r="B43" s="511"/>
      <c r="C43" s="513"/>
      <c r="D43" s="532"/>
      <c r="E43" s="532"/>
      <c r="F43" s="532"/>
      <c r="G43" s="532"/>
      <c r="H43" s="511"/>
    </row>
    <row r="44" spans="1:8">
      <c r="A44" s="1712" t="s">
        <v>638</v>
      </c>
      <c r="B44" s="1713"/>
      <c r="C44" s="1714"/>
      <c r="D44" s="534">
        <v>93986413</v>
      </c>
      <c r="E44" s="534">
        <v>260225224</v>
      </c>
      <c r="F44" s="542">
        <v>0</v>
      </c>
      <c r="G44" s="534">
        <v>354211637</v>
      </c>
      <c r="H44" s="511"/>
    </row>
    <row r="45" spans="1:8" ht="22.5" customHeight="1">
      <c r="A45" s="538"/>
      <c r="B45" s="1706" t="s">
        <v>611</v>
      </c>
      <c r="C45" s="1707"/>
      <c r="D45" s="530">
        <v>7000000</v>
      </c>
      <c r="E45" s="532">
        <v>0</v>
      </c>
      <c r="F45" s="532">
        <v>0</v>
      </c>
      <c r="G45" s="530">
        <v>7000000</v>
      </c>
      <c r="H45" s="511"/>
    </row>
    <row r="46" spans="1:8" ht="22.5" customHeight="1">
      <c r="A46" s="538"/>
      <c r="B46" s="1706" t="s">
        <v>612</v>
      </c>
      <c r="C46" s="1707"/>
      <c r="D46" s="530">
        <v>5000000</v>
      </c>
      <c r="E46" s="532">
        <v>0</v>
      </c>
      <c r="F46" s="532">
        <v>0</v>
      </c>
      <c r="G46" s="530">
        <v>5000000</v>
      </c>
      <c r="H46" s="511"/>
    </row>
    <row r="47" spans="1:8" ht="33.75" customHeight="1">
      <c r="A47" s="538"/>
      <c r="B47" s="1706" t="s">
        <v>613</v>
      </c>
      <c r="C47" s="1707"/>
      <c r="D47" s="530">
        <v>56397338</v>
      </c>
      <c r="E47" s="530">
        <v>260225224</v>
      </c>
      <c r="F47" s="532">
        <v>0</v>
      </c>
      <c r="G47" s="530">
        <v>316622562</v>
      </c>
      <c r="H47" s="511"/>
    </row>
    <row r="48" spans="1:8" ht="33.75" customHeight="1">
      <c r="A48" s="538"/>
      <c r="B48" s="1706" t="s">
        <v>614</v>
      </c>
      <c r="C48" s="1707"/>
      <c r="D48" s="530">
        <v>5493000</v>
      </c>
      <c r="E48" s="532">
        <v>0</v>
      </c>
      <c r="F48" s="532">
        <v>0</v>
      </c>
      <c r="G48" s="530">
        <v>5493000</v>
      </c>
      <c r="H48" s="511"/>
    </row>
    <row r="49" spans="1:8">
      <c r="A49" s="538"/>
      <c r="B49" s="1706" t="s">
        <v>615</v>
      </c>
      <c r="C49" s="1707"/>
      <c r="D49" s="530">
        <v>6299955</v>
      </c>
      <c r="E49" s="532">
        <v>0</v>
      </c>
      <c r="F49" s="532">
        <v>0</v>
      </c>
      <c r="G49" s="530">
        <v>6299955</v>
      </c>
      <c r="H49" s="511"/>
    </row>
    <row r="50" spans="1:8">
      <c r="A50" s="538"/>
      <c r="B50" s="1706" t="s">
        <v>616</v>
      </c>
      <c r="C50" s="1707"/>
      <c r="D50" s="530">
        <v>7958929</v>
      </c>
      <c r="E50" s="532">
        <v>0</v>
      </c>
      <c r="F50" s="532">
        <v>0</v>
      </c>
      <c r="G50" s="530">
        <v>7958929</v>
      </c>
      <c r="H50" s="511"/>
    </row>
    <row r="51" spans="1:8" ht="33.75" customHeight="1">
      <c r="A51" s="538"/>
      <c r="B51" s="1706" t="s">
        <v>617</v>
      </c>
      <c r="C51" s="1707"/>
      <c r="D51" s="530">
        <v>1130350</v>
      </c>
      <c r="E51" s="532">
        <v>0</v>
      </c>
      <c r="F51" s="532">
        <v>0</v>
      </c>
      <c r="G51" s="530">
        <v>1130350</v>
      </c>
      <c r="H51" s="511"/>
    </row>
    <row r="52" spans="1:8">
      <c r="A52" s="538"/>
      <c r="B52" s="511"/>
      <c r="C52" s="513"/>
      <c r="D52" s="532"/>
      <c r="E52" s="532"/>
      <c r="F52" s="532"/>
      <c r="G52" s="532"/>
      <c r="H52" s="511"/>
    </row>
    <row r="53" spans="1:8">
      <c r="A53" s="1717" t="s">
        <v>618</v>
      </c>
      <c r="B53" s="1718"/>
      <c r="C53" s="1719"/>
      <c r="D53" s="534">
        <v>605060287</v>
      </c>
      <c r="E53" s="534">
        <v>367059233</v>
      </c>
      <c r="F53" s="534">
        <v>60297461</v>
      </c>
      <c r="G53" s="534">
        <v>1032416980</v>
      </c>
      <c r="H53" s="511"/>
    </row>
    <row r="54" spans="1:8" ht="33.75" customHeight="1">
      <c r="A54" s="538"/>
      <c r="B54" s="1706" t="s">
        <v>619</v>
      </c>
      <c r="C54" s="1707"/>
      <c r="D54" s="530">
        <v>3987769</v>
      </c>
      <c r="E54" s="532">
        <v>0</v>
      </c>
      <c r="F54" s="532">
        <v>0</v>
      </c>
      <c r="G54" s="530">
        <v>3987769</v>
      </c>
      <c r="H54" s="511"/>
    </row>
    <row r="55" spans="1:8">
      <c r="A55" s="538"/>
      <c r="B55" s="1706" t="s">
        <v>620</v>
      </c>
      <c r="C55" s="1707"/>
      <c r="D55" s="532">
        <v>0</v>
      </c>
      <c r="E55" s="532">
        <v>0</v>
      </c>
      <c r="F55" s="530">
        <v>1808000</v>
      </c>
      <c r="G55" s="530">
        <v>1808000</v>
      </c>
      <c r="H55" s="511"/>
    </row>
    <row r="56" spans="1:8">
      <c r="A56" s="538"/>
      <c r="B56" s="1706" t="s">
        <v>621</v>
      </c>
      <c r="C56" s="1707"/>
      <c r="D56" s="530">
        <v>140311661</v>
      </c>
      <c r="E56" s="532">
        <v>0</v>
      </c>
      <c r="F56" s="530">
        <v>10794841</v>
      </c>
      <c r="G56" s="530">
        <v>151106502</v>
      </c>
      <c r="H56" s="511"/>
    </row>
    <row r="57" spans="1:8">
      <c r="A57" s="538"/>
      <c r="B57" s="1706" t="s">
        <v>622</v>
      </c>
      <c r="C57" s="1707"/>
      <c r="D57" s="530">
        <v>45277627</v>
      </c>
      <c r="E57" s="532">
        <v>0</v>
      </c>
      <c r="F57" s="530">
        <v>7271880</v>
      </c>
      <c r="G57" s="530">
        <v>52549507</v>
      </c>
      <c r="H57" s="511"/>
    </row>
    <row r="58" spans="1:8">
      <c r="A58" s="538"/>
      <c r="B58" s="1706" t="s">
        <v>623</v>
      </c>
      <c r="C58" s="1707"/>
      <c r="D58" s="530">
        <v>1724000</v>
      </c>
      <c r="E58" s="532">
        <v>0</v>
      </c>
      <c r="F58" s="532">
        <v>0</v>
      </c>
      <c r="G58" s="530">
        <v>1724000</v>
      </c>
      <c r="H58" s="511"/>
    </row>
    <row r="59" spans="1:8" ht="33.75" customHeight="1">
      <c r="A59" s="538"/>
      <c r="B59" s="1706" t="s">
        <v>624</v>
      </c>
      <c r="C59" s="1707"/>
      <c r="D59" s="530">
        <v>7612024</v>
      </c>
      <c r="E59" s="532">
        <v>0</v>
      </c>
      <c r="F59" s="530">
        <v>23301612</v>
      </c>
      <c r="G59" s="530">
        <v>30913636</v>
      </c>
      <c r="H59" s="511"/>
    </row>
    <row r="60" spans="1:8">
      <c r="A60" s="538"/>
      <c r="B60" s="1706" t="s">
        <v>625</v>
      </c>
      <c r="C60" s="1707"/>
      <c r="D60" s="530">
        <v>22216906</v>
      </c>
      <c r="E60" s="532">
        <v>0</v>
      </c>
      <c r="F60" s="532">
        <v>0</v>
      </c>
      <c r="G60" s="530">
        <v>22216906</v>
      </c>
      <c r="H60" s="511"/>
    </row>
    <row r="61" spans="1:8" ht="22.5" customHeight="1">
      <c r="A61" s="538"/>
      <c r="B61" s="1706" t="s">
        <v>626</v>
      </c>
      <c r="C61" s="1707"/>
      <c r="D61" s="530">
        <v>287174173</v>
      </c>
      <c r="E61" s="530">
        <v>367059233</v>
      </c>
      <c r="F61" s="530">
        <v>16742757</v>
      </c>
      <c r="G61" s="530">
        <v>670976163</v>
      </c>
      <c r="H61" s="511"/>
    </row>
    <row r="62" spans="1:8" ht="33.75" customHeight="1">
      <c r="A62" s="538"/>
      <c r="B62" s="1706" t="s">
        <v>627</v>
      </c>
      <c r="C62" s="1707"/>
      <c r="D62" s="530">
        <v>7718799</v>
      </c>
      <c r="E62" s="532">
        <v>0</v>
      </c>
      <c r="F62" s="532">
        <v>0</v>
      </c>
      <c r="G62" s="530">
        <v>7718799</v>
      </c>
      <c r="H62" s="511"/>
    </row>
    <row r="63" spans="1:8">
      <c r="A63" s="538"/>
      <c r="B63" s="1706" t="s">
        <v>628</v>
      </c>
      <c r="C63" s="1707"/>
      <c r="D63" s="530">
        <v>927960</v>
      </c>
      <c r="E63" s="532">
        <v>0</v>
      </c>
      <c r="F63" s="532">
        <v>0</v>
      </c>
      <c r="G63" s="530">
        <v>927960</v>
      </c>
      <c r="H63" s="511"/>
    </row>
    <row r="64" spans="1:8">
      <c r="A64" s="538"/>
      <c r="B64" s="1706" t="s">
        <v>629</v>
      </c>
      <c r="C64" s="1707"/>
      <c r="D64" s="530">
        <v>88109367</v>
      </c>
      <c r="E64" s="532">
        <v>0</v>
      </c>
      <c r="F64" s="530">
        <v>378371</v>
      </c>
      <c r="G64" s="530">
        <v>88487738</v>
      </c>
      <c r="H64" s="511"/>
    </row>
    <row r="65" spans="1:8" ht="15.75" thickBot="1">
      <c r="A65" s="528"/>
      <c r="B65" s="543"/>
      <c r="C65" s="544"/>
      <c r="D65" s="539"/>
      <c r="E65" s="539"/>
      <c r="F65" s="539"/>
      <c r="G65" s="539" t="s">
        <v>503</v>
      </c>
      <c r="H65" s="511"/>
    </row>
    <row r="66" spans="1:8" ht="15.75" thickBot="1">
      <c r="A66" s="516"/>
    </row>
    <row r="67" spans="1:8">
      <c r="A67" s="1672" t="s">
        <v>578</v>
      </c>
      <c r="B67" s="1715"/>
      <c r="C67" s="1673"/>
      <c r="D67" s="1676" t="s">
        <v>486</v>
      </c>
      <c r="E67" s="1670" t="s">
        <v>302</v>
      </c>
      <c r="F67" s="1670" t="s">
        <v>303</v>
      </c>
      <c r="G67" s="1670" t="s">
        <v>14</v>
      </c>
      <c r="H67" s="511"/>
    </row>
    <row r="68" spans="1:8" ht="15.75" thickBot="1">
      <c r="A68" s="1674"/>
      <c r="B68" s="1716"/>
      <c r="C68" s="1675"/>
      <c r="D68" s="1677"/>
      <c r="E68" s="1671"/>
      <c r="F68" s="1671"/>
      <c r="G68" s="1671"/>
      <c r="H68" s="511"/>
    </row>
    <row r="69" spans="1:8" ht="22.5" customHeight="1">
      <c r="A69" s="538"/>
      <c r="B69" s="1710" t="s">
        <v>630</v>
      </c>
      <c r="C69" s="1711"/>
      <c r="D69" s="530">
        <v>1500000</v>
      </c>
      <c r="E69" s="532">
        <v>0</v>
      </c>
      <c r="F69" s="532">
        <v>0</v>
      </c>
      <c r="G69" s="530">
        <v>1500000</v>
      </c>
      <c r="H69" s="511"/>
    </row>
    <row r="70" spans="1:8">
      <c r="A70" s="538"/>
      <c r="B70" s="1706" t="s">
        <v>631</v>
      </c>
      <c r="C70" s="1707"/>
      <c r="D70" s="530">
        <v>3206840</v>
      </c>
      <c r="E70" s="532">
        <v>0</v>
      </c>
      <c r="F70" s="532">
        <v>0</v>
      </c>
      <c r="G70" s="530">
        <v>3206840</v>
      </c>
      <c r="H70" s="511"/>
    </row>
    <row r="71" spans="1:8">
      <c r="A71" s="538"/>
      <c r="B71" s="511"/>
      <c r="C71" s="513"/>
      <c r="D71" s="532"/>
      <c r="E71" s="532"/>
      <c r="F71" s="532"/>
      <c r="G71" s="532"/>
      <c r="H71" s="511"/>
    </row>
    <row r="72" spans="1:8">
      <c r="A72" s="1712" t="s">
        <v>632</v>
      </c>
      <c r="B72" s="1713"/>
      <c r="C72" s="1714"/>
      <c r="D72" s="534">
        <v>729213263</v>
      </c>
      <c r="E72" s="534">
        <v>323401288</v>
      </c>
      <c r="F72" s="534">
        <v>58730282</v>
      </c>
      <c r="G72" s="534">
        <v>1111344833</v>
      </c>
      <c r="H72" s="511"/>
    </row>
    <row r="73" spans="1:8" ht="33.75" customHeight="1">
      <c r="A73" s="538"/>
      <c r="B73" s="1706" t="s">
        <v>633</v>
      </c>
      <c r="C73" s="1707"/>
      <c r="D73" s="530">
        <v>7008744</v>
      </c>
      <c r="E73" s="532">
        <v>0</v>
      </c>
      <c r="F73" s="532">
        <v>0</v>
      </c>
      <c r="G73" s="530">
        <v>7008744</v>
      </c>
      <c r="H73" s="511"/>
    </row>
    <row r="74" spans="1:8" ht="22.5" customHeight="1">
      <c r="A74" s="538"/>
      <c r="B74" s="1706" t="s">
        <v>634</v>
      </c>
      <c r="C74" s="1707"/>
      <c r="D74" s="530">
        <v>15656233</v>
      </c>
      <c r="E74" s="532">
        <v>0</v>
      </c>
      <c r="F74" s="532">
        <v>0</v>
      </c>
      <c r="G74" s="530">
        <v>15656233</v>
      </c>
      <c r="H74" s="511"/>
    </row>
    <row r="75" spans="1:8" ht="22.5" customHeight="1">
      <c r="A75" s="538"/>
      <c r="B75" s="1706" t="s">
        <v>635</v>
      </c>
      <c r="C75" s="1707"/>
      <c r="D75" s="530">
        <v>16477878</v>
      </c>
      <c r="E75" s="532">
        <v>0</v>
      </c>
      <c r="F75" s="532">
        <v>0</v>
      </c>
      <c r="G75" s="530">
        <v>16477878</v>
      </c>
      <c r="H75" s="511"/>
    </row>
    <row r="76" spans="1:8">
      <c r="A76" s="538"/>
      <c r="B76" s="1708" t="s">
        <v>636</v>
      </c>
      <c r="C76" s="1709"/>
      <c r="D76" s="530">
        <v>689574985</v>
      </c>
      <c r="E76" s="530">
        <v>323401288</v>
      </c>
      <c r="F76" s="530">
        <v>58730282</v>
      </c>
      <c r="G76" s="530">
        <v>1071706555</v>
      </c>
      <c r="H76" s="511"/>
    </row>
    <row r="77" spans="1:8" ht="22.5" customHeight="1">
      <c r="A77" s="538"/>
      <c r="B77" s="1706" t="s">
        <v>637</v>
      </c>
      <c r="C77" s="1707"/>
      <c r="D77" s="530">
        <v>495423</v>
      </c>
      <c r="E77" s="532">
        <v>0</v>
      </c>
      <c r="F77" s="532">
        <v>0</v>
      </c>
      <c r="G77" s="530">
        <v>495423</v>
      </c>
      <c r="H77" s="511"/>
    </row>
    <row r="78" spans="1:8" ht="15.75" thickBot="1">
      <c r="A78" s="528"/>
      <c r="B78" s="545"/>
      <c r="C78" s="519"/>
      <c r="D78" s="539"/>
      <c r="E78" s="539"/>
      <c r="F78" s="539"/>
      <c r="G78" s="539"/>
      <c r="H78" s="511"/>
    </row>
    <row r="79" spans="1:8" ht="15.75">
      <c r="A79" s="546"/>
    </row>
  </sheetData>
  <mergeCells count="78">
    <mergeCell ref="B12:C12"/>
    <mergeCell ref="C1:G1"/>
    <mergeCell ref="C2:G2"/>
    <mergeCell ref="C3:G3"/>
    <mergeCell ref="A5:C6"/>
    <mergeCell ref="D5:D6"/>
    <mergeCell ref="E5:E6"/>
    <mergeCell ref="F5:F6"/>
    <mergeCell ref="G5:G6"/>
    <mergeCell ref="A7:C7"/>
    <mergeCell ref="A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G34:G35"/>
    <mergeCell ref="B25:C25"/>
    <mergeCell ref="B26:C26"/>
    <mergeCell ref="B27:C27"/>
    <mergeCell ref="B28:C28"/>
    <mergeCell ref="B29:C29"/>
    <mergeCell ref="B30:C30"/>
    <mergeCell ref="B31:C31"/>
    <mergeCell ref="A34:C35"/>
    <mergeCell ref="D34:D35"/>
    <mergeCell ref="E34:E35"/>
    <mergeCell ref="F34:F35"/>
    <mergeCell ref="B48:C48"/>
    <mergeCell ref="B36:C36"/>
    <mergeCell ref="B37:C37"/>
    <mergeCell ref="B38:C38"/>
    <mergeCell ref="B39:C39"/>
    <mergeCell ref="B40:C40"/>
    <mergeCell ref="B41:C41"/>
    <mergeCell ref="B42:C42"/>
    <mergeCell ref="A44:C44"/>
    <mergeCell ref="B45:C45"/>
    <mergeCell ref="B46:C46"/>
    <mergeCell ref="B47:C47"/>
    <mergeCell ref="B61:C61"/>
    <mergeCell ref="B49:C49"/>
    <mergeCell ref="B50:C50"/>
    <mergeCell ref="B51:C51"/>
    <mergeCell ref="A53:C53"/>
    <mergeCell ref="B54:C54"/>
    <mergeCell ref="B55:C55"/>
    <mergeCell ref="B56:C56"/>
    <mergeCell ref="B57:C57"/>
    <mergeCell ref="B58:C58"/>
    <mergeCell ref="B59:C59"/>
    <mergeCell ref="B60:C60"/>
    <mergeCell ref="B62:C62"/>
    <mergeCell ref="B63:C63"/>
    <mergeCell ref="B64:C64"/>
    <mergeCell ref="A67:C68"/>
    <mergeCell ref="D67:D68"/>
    <mergeCell ref="G67:G68"/>
    <mergeCell ref="B69:C69"/>
    <mergeCell ref="B70:C70"/>
    <mergeCell ref="A72:C72"/>
    <mergeCell ref="B73:C73"/>
    <mergeCell ref="E67:E68"/>
    <mergeCell ref="B74:C74"/>
    <mergeCell ref="B75:C75"/>
    <mergeCell ref="B76:C76"/>
    <mergeCell ref="B77:C77"/>
    <mergeCell ref="F67:F6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1"/>
  <sheetViews>
    <sheetView showGridLines="0" workbookViewId="0">
      <selection activeCell="E28" sqref="E28"/>
    </sheetView>
  </sheetViews>
  <sheetFormatPr baseColWidth="10" defaultRowHeight="11.25"/>
  <cols>
    <col min="1" max="1" width="5.5703125" style="562" customWidth="1"/>
    <col min="2" max="2" width="47.42578125" style="547" customWidth="1"/>
    <col min="3" max="6" width="13.85546875" style="547" customWidth="1"/>
    <col min="7" max="7" width="17" style="547" customWidth="1"/>
    <col min="8" max="16384" width="11.42578125" style="547"/>
  </cols>
  <sheetData>
    <row r="4" spans="1:6">
      <c r="A4" s="1727" t="s">
        <v>639</v>
      </c>
      <c r="B4" s="1727"/>
      <c r="C4" s="1727"/>
      <c r="D4" s="1727"/>
      <c r="E4" s="1727"/>
      <c r="F4" s="1727"/>
    </row>
    <row r="5" spans="1:6">
      <c r="A5" s="1727" t="s">
        <v>640</v>
      </c>
      <c r="B5" s="1727"/>
      <c r="C5" s="1727"/>
      <c r="D5" s="1727"/>
      <c r="E5" s="1727"/>
      <c r="F5" s="1727"/>
    </row>
    <row r="7" spans="1:6" ht="24.75" customHeight="1">
      <c r="A7" s="1728" t="s">
        <v>641</v>
      </c>
      <c r="B7" s="1728"/>
      <c r="C7" s="548" t="s">
        <v>275</v>
      </c>
      <c r="D7" s="548" t="s">
        <v>642</v>
      </c>
      <c r="E7" s="548" t="s">
        <v>643</v>
      </c>
      <c r="F7" s="548" t="s">
        <v>304</v>
      </c>
    </row>
    <row r="9" spans="1:6" s="552" customFormat="1" ht="21" customHeight="1">
      <c r="A9" s="549" t="s">
        <v>644</v>
      </c>
      <c r="B9" s="550" t="s">
        <v>645</v>
      </c>
      <c r="C9" s="551">
        <v>26039105757</v>
      </c>
      <c r="D9" s="551">
        <v>27408487509.799999</v>
      </c>
      <c r="E9" s="551">
        <v>27408487509.799999</v>
      </c>
      <c r="F9" s="551">
        <v>27408487509.799999</v>
      </c>
    </row>
    <row r="10" spans="1:6" s="552" customFormat="1" ht="21" customHeight="1">
      <c r="A10" s="553" t="s">
        <v>646</v>
      </c>
      <c r="B10" s="554" t="s">
        <v>647</v>
      </c>
      <c r="C10" s="555">
        <v>5389677224</v>
      </c>
      <c r="D10" s="555">
        <v>5577202330.5600004</v>
      </c>
      <c r="E10" s="555">
        <v>5555859532.3599997</v>
      </c>
      <c r="F10" s="555">
        <v>5488443078.2200003</v>
      </c>
    </row>
    <row r="11" spans="1:6" s="552" customFormat="1" ht="21" customHeight="1">
      <c r="A11" s="553" t="s">
        <v>648</v>
      </c>
      <c r="B11" s="554" t="s">
        <v>649</v>
      </c>
      <c r="C11" s="555">
        <v>1087092572</v>
      </c>
      <c r="D11" s="555">
        <v>1268636804.6700001</v>
      </c>
      <c r="E11" s="555">
        <v>1263152635.3199999</v>
      </c>
      <c r="F11" s="555">
        <v>1185297360.9200001</v>
      </c>
    </row>
    <row r="12" spans="1:6" s="552" customFormat="1" ht="21" customHeight="1">
      <c r="A12" s="553" t="s">
        <v>650</v>
      </c>
      <c r="B12" s="554" t="s">
        <v>651</v>
      </c>
      <c r="C12" s="555">
        <v>7881243867</v>
      </c>
      <c r="D12" s="555">
        <v>7440578928.3999996</v>
      </c>
      <c r="E12" s="555">
        <v>7440578928.3999996</v>
      </c>
      <c r="F12" s="555">
        <v>7440578928.3999996</v>
      </c>
    </row>
    <row r="13" spans="1:6" s="552" customFormat="1" ht="21" customHeight="1">
      <c r="A13" s="553" t="s">
        <v>652</v>
      </c>
      <c r="B13" s="554" t="s">
        <v>653</v>
      </c>
      <c r="C13" s="555">
        <v>3098160973</v>
      </c>
      <c r="D13" s="555">
        <v>3107435245.6500001</v>
      </c>
      <c r="E13" s="555">
        <v>3107435245.6500001</v>
      </c>
      <c r="F13" s="555">
        <v>3107435245.6500001</v>
      </c>
    </row>
    <row r="14" spans="1:6" s="552" customFormat="1" ht="21" customHeight="1">
      <c r="A14" s="553" t="s">
        <v>654</v>
      </c>
      <c r="B14" s="554" t="s">
        <v>655</v>
      </c>
      <c r="C14" s="555">
        <v>753376342</v>
      </c>
      <c r="D14" s="555">
        <v>755444209.88999999</v>
      </c>
      <c r="E14" s="555">
        <v>755431399.90999997</v>
      </c>
      <c r="F14" s="555">
        <v>755431399.90999997</v>
      </c>
    </row>
    <row r="15" spans="1:6" s="552" customFormat="1" ht="21" customHeight="1">
      <c r="A15" s="553" t="s">
        <v>656</v>
      </c>
      <c r="B15" s="554" t="s">
        <v>657</v>
      </c>
      <c r="C15" s="555">
        <v>410954477</v>
      </c>
      <c r="D15" s="555">
        <v>533641323.31999999</v>
      </c>
      <c r="E15" s="555">
        <v>382376754.01999998</v>
      </c>
      <c r="F15" s="555">
        <v>361712949.81999999</v>
      </c>
    </row>
    <row r="16" spans="1:6" s="552" customFormat="1" ht="21" customHeight="1">
      <c r="A16" s="553" t="s">
        <v>658</v>
      </c>
      <c r="B16" s="554" t="s">
        <v>659</v>
      </c>
      <c r="C16" s="555">
        <v>377587230</v>
      </c>
      <c r="D16" s="555">
        <v>843070530.85000002</v>
      </c>
      <c r="E16" s="555">
        <v>437517336.73000002</v>
      </c>
      <c r="F16" s="555">
        <v>398029723.26999998</v>
      </c>
    </row>
    <row r="17" spans="1:6" s="552" customFormat="1" ht="21" customHeight="1">
      <c r="A17" s="553" t="s">
        <v>660</v>
      </c>
      <c r="B17" s="554" t="s">
        <v>661</v>
      </c>
      <c r="C17" s="555">
        <v>174099342</v>
      </c>
      <c r="D17" s="555">
        <v>179607893.58000001</v>
      </c>
      <c r="E17" s="555">
        <v>179607893.58000001</v>
      </c>
      <c r="F17" s="555">
        <v>179607893.58000001</v>
      </c>
    </row>
    <row r="18" spans="1:6" s="552" customFormat="1" ht="21" customHeight="1">
      <c r="A18" s="553" t="s">
        <v>662</v>
      </c>
      <c r="B18" s="554" t="s">
        <v>663</v>
      </c>
      <c r="C18" s="555">
        <v>222678586</v>
      </c>
      <c r="D18" s="555">
        <v>297559115.52999997</v>
      </c>
      <c r="E18" s="555">
        <v>296129217.95999998</v>
      </c>
      <c r="F18" s="555">
        <v>260225223.56999999</v>
      </c>
    </row>
    <row r="19" spans="1:6" s="552" customFormat="1" ht="21" customHeight="1">
      <c r="A19" s="553" t="s">
        <v>664</v>
      </c>
      <c r="B19" s="554" t="s">
        <v>665</v>
      </c>
      <c r="C19" s="555">
        <v>2348140464</v>
      </c>
      <c r="D19" s="555">
        <v>2267804203.1199999</v>
      </c>
      <c r="E19" s="555">
        <v>2267718773.04</v>
      </c>
      <c r="F19" s="555">
        <v>2235631729.1900001</v>
      </c>
    </row>
    <row r="20" spans="1:6" s="559" customFormat="1" ht="21" customHeight="1">
      <c r="A20" s="556"/>
      <c r="B20" s="557" t="s">
        <v>276</v>
      </c>
      <c r="C20" s="558">
        <v>47782116834</v>
      </c>
      <c r="D20" s="558">
        <v>49679468095.370003</v>
      </c>
      <c r="E20" s="558">
        <v>49094295226.769997</v>
      </c>
      <c r="F20" s="558">
        <v>48820881042.330002</v>
      </c>
    </row>
    <row r="21" spans="1:6" ht="9.75" customHeight="1">
      <c r="A21" s="560"/>
      <c r="B21" s="561"/>
      <c r="C21" s="561"/>
      <c r="D21" s="561"/>
      <c r="E21" s="561"/>
      <c r="F21" s="561"/>
    </row>
  </sheetData>
  <mergeCells count="3">
    <mergeCell ref="A4:F4"/>
    <mergeCell ref="A5:F5"/>
    <mergeCell ref="A7:B7"/>
  </mergeCells>
  <pageMargins left="0.15761918649057755" right="0.19719757252565651" top="0.39370078740157477" bottom="0.15761918649057755" header="1.1126239316962329E-308" footer="0.15761918649057755"/>
  <pageSetup orientation="portrait" errors="NA" horizontalDpi="0" verticalDpi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E16" sqref="E16"/>
    </sheetView>
  </sheetViews>
  <sheetFormatPr baseColWidth="10" defaultRowHeight="15"/>
  <cols>
    <col min="1" max="1" width="19.7109375" customWidth="1"/>
    <col min="2" max="2" width="14.28515625" customWidth="1"/>
    <col min="3" max="3" width="14.5703125" customWidth="1"/>
    <col min="4" max="4" width="21.7109375" customWidth="1"/>
  </cols>
  <sheetData>
    <row r="1" spans="1:4">
      <c r="A1" s="1729" t="s">
        <v>666</v>
      </c>
      <c r="B1" s="1729"/>
      <c r="C1" s="1729"/>
      <c r="D1" s="1729"/>
    </row>
    <row r="2" spans="1:4">
      <c r="A2" s="1729" t="s">
        <v>484</v>
      </c>
      <c r="B2" s="1729"/>
      <c r="C2" s="1729"/>
      <c r="D2" s="1729"/>
    </row>
    <row r="3" spans="1:4">
      <c r="A3" s="1730" t="s">
        <v>2</v>
      </c>
      <c r="B3" s="1730"/>
      <c r="C3" s="1730"/>
      <c r="D3" s="1730"/>
    </row>
    <row r="4" spans="1:4" ht="15.75" thickBot="1">
      <c r="C4" s="563"/>
      <c r="D4" s="564"/>
    </row>
    <row r="5" spans="1:4" ht="15.75" thickBot="1">
      <c r="A5" s="1731" t="s">
        <v>3</v>
      </c>
      <c r="B5" s="565" t="s">
        <v>304</v>
      </c>
      <c r="C5" s="566" t="s">
        <v>304</v>
      </c>
      <c r="D5" s="1731" t="s">
        <v>667</v>
      </c>
    </row>
    <row r="6" spans="1:4" ht="15.75" thickBot="1">
      <c r="A6" s="1732"/>
      <c r="B6" s="566">
        <v>2021</v>
      </c>
      <c r="C6" s="567" t="s">
        <v>668</v>
      </c>
      <c r="D6" s="1732"/>
    </row>
    <row r="7" spans="1:4">
      <c r="A7" s="568" t="s">
        <v>14</v>
      </c>
      <c r="B7" s="523">
        <v>25973584260</v>
      </c>
      <c r="C7" s="536">
        <v>27408487509</v>
      </c>
      <c r="D7" s="569">
        <v>1434903249</v>
      </c>
    </row>
    <row r="8" spans="1:4">
      <c r="A8" s="570"/>
      <c r="C8" s="571"/>
      <c r="D8" s="572"/>
    </row>
    <row r="9" spans="1:4">
      <c r="A9" s="573" t="s">
        <v>669</v>
      </c>
      <c r="B9" s="523">
        <v>25973584260</v>
      </c>
      <c r="C9" s="533">
        <v>27408487509</v>
      </c>
      <c r="D9" s="569">
        <v>1434903249</v>
      </c>
    </row>
    <row r="10" spans="1:4">
      <c r="A10" s="574" t="s">
        <v>670</v>
      </c>
      <c r="B10" s="525">
        <v>25272102638</v>
      </c>
      <c r="C10" s="529">
        <v>26693664620</v>
      </c>
      <c r="D10" s="575">
        <v>1421561982</v>
      </c>
    </row>
    <row r="11" spans="1:4">
      <c r="A11" s="574" t="s">
        <v>671</v>
      </c>
      <c r="B11" s="525">
        <v>86427251</v>
      </c>
      <c r="C11" s="529">
        <v>125288136</v>
      </c>
      <c r="D11" s="575">
        <v>38860885</v>
      </c>
    </row>
    <row r="12" spans="1:4">
      <c r="A12" s="574" t="s">
        <v>672</v>
      </c>
      <c r="B12" s="525">
        <v>615054371</v>
      </c>
      <c r="C12" s="529">
        <v>589534753</v>
      </c>
      <c r="D12" s="575">
        <v>-25519618</v>
      </c>
    </row>
    <row r="13" spans="1:4" ht="15.75" thickBot="1">
      <c r="A13" s="576"/>
      <c r="B13" s="577"/>
      <c r="C13" s="578"/>
      <c r="D13" s="579"/>
    </row>
  </sheetData>
  <mergeCells count="5">
    <mergeCell ref="A1:D1"/>
    <mergeCell ref="A2:D2"/>
    <mergeCell ref="A3:D3"/>
    <mergeCell ref="A5:A6"/>
    <mergeCell ref="D5:D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I11" sqref="I11"/>
    </sheetView>
  </sheetViews>
  <sheetFormatPr baseColWidth="10" defaultRowHeight="15"/>
  <cols>
    <col min="1" max="1" width="23" customWidth="1"/>
    <col min="2" max="2" width="14.85546875" customWidth="1"/>
    <col min="3" max="3" width="17.5703125" customWidth="1"/>
    <col min="4" max="4" width="18.5703125" customWidth="1"/>
  </cols>
  <sheetData>
    <row r="1" spans="1:4">
      <c r="A1" s="1643" t="s">
        <v>673</v>
      </c>
      <c r="B1" s="1643"/>
      <c r="C1" s="1643"/>
      <c r="D1" s="1643"/>
    </row>
    <row r="2" spans="1:4">
      <c r="A2" s="1643" t="s">
        <v>484</v>
      </c>
      <c r="B2" s="1643"/>
      <c r="C2" s="1643"/>
      <c r="D2" s="1643"/>
    </row>
    <row r="3" spans="1:4">
      <c r="A3" s="1644" t="s">
        <v>2</v>
      </c>
      <c r="B3" s="1644"/>
      <c r="C3" s="1644"/>
      <c r="D3" s="1644"/>
    </row>
    <row r="4" spans="1:4" ht="15.75" thickBot="1">
      <c r="C4" s="580"/>
      <c r="D4" s="581"/>
    </row>
    <row r="5" spans="1:4" ht="15.75" thickBot="1">
      <c r="A5" s="1670" t="s">
        <v>3</v>
      </c>
      <c r="B5" s="582" t="s">
        <v>304</v>
      </c>
      <c r="C5" s="537" t="s">
        <v>304</v>
      </c>
      <c r="D5" s="1670" t="s">
        <v>667</v>
      </c>
    </row>
    <row r="6" spans="1:4" ht="15.75" thickBot="1">
      <c r="A6" s="1671"/>
      <c r="B6" s="537">
        <v>2021</v>
      </c>
      <c r="C6" s="583">
        <v>2022</v>
      </c>
      <c r="D6" s="1671"/>
    </row>
    <row r="7" spans="1:4">
      <c r="A7" s="584" t="s">
        <v>14</v>
      </c>
      <c r="B7" s="585">
        <v>5121502576</v>
      </c>
      <c r="C7" s="536">
        <v>5488443078</v>
      </c>
      <c r="D7" s="569">
        <v>366940502</v>
      </c>
    </row>
    <row r="8" spans="1:4">
      <c r="A8" s="586"/>
      <c r="B8" s="587"/>
      <c r="C8" s="588"/>
      <c r="D8" s="589"/>
    </row>
    <row r="9" spans="1:4">
      <c r="A9" s="500"/>
      <c r="B9" s="590"/>
      <c r="C9" s="591"/>
      <c r="D9" s="572"/>
    </row>
    <row r="10" spans="1:4">
      <c r="A10" s="573" t="s">
        <v>669</v>
      </c>
      <c r="B10" s="585">
        <v>4930213059</v>
      </c>
      <c r="C10" s="533">
        <v>5400778208</v>
      </c>
      <c r="D10" s="569">
        <v>470565149</v>
      </c>
    </row>
    <row r="11" spans="1:4">
      <c r="A11" s="574" t="s">
        <v>670</v>
      </c>
      <c r="B11" s="592">
        <v>4461556790</v>
      </c>
      <c r="C11" s="529">
        <v>4840046107</v>
      </c>
      <c r="D11" s="575">
        <v>378489317</v>
      </c>
    </row>
    <row r="12" spans="1:4">
      <c r="A12" s="574" t="s">
        <v>671</v>
      </c>
      <c r="B12" s="592">
        <v>164380663</v>
      </c>
      <c r="C12" s="529">
        <v>155045108</v>
      </c>
      <c r="D12" s="575">
        <v>-9335555</v>
      </c>
    </row>
    <row r="13" spans="1:4">
      <c r="A13" s="574" t="s">
        <v>672</v>
      </c>
      <c r="B13" s="592">
        <v>304275636</v>
      </c>
      <c r="C13" s="529">
        <v>405686993</v>
      </c>
      <c r="D13" s="575">
        <v>101411357</v>
      </c>
    </row>
    <row r="14" spans="1:4">
      <c r="A14" s="574"/>
      <c r="B14" s="587"/>
      <c r="C14" s="588"/>
      <c r="D14" s="593"/>
    </row>
    <row r="15" spans="1:4">
      <c r="A15" s="573" t="s">
        <v>674</v>
      </c>
      <c r="B15" s="585">
        <v>191289517</v>
      </c>
      <c r="C15" s="533">
        <v>87664869</v>
      </c>
      <c r="D15" s="569">
        <v>-103624648</v>
      </c>
    </row>
    <row r="16" spans="1:4">
      <c r="A16" s="574" t="s">
        <v>675</v>
      </c>
      <c r="B16" s="592">
        <v>105721823</v>
      </c>
      <c r="C16" s="529">
        <v>28356351</v>
      </c>
      <c r="D16" s="575">
        <v>-77365472</v>
      </c>
    </row>
    <row r="17" spans="1:4">
      <c r="A17" s="574" t="s">
        <v>676</v>
      </c>
      <c r="B17" s="592">
        <v>37361872</v>
      </c>
      <c r="C17" s="529">
        <v>59308518</v>
      </c>
      <c r="D17" s="575">
        <v>21946646</v>
      </c>
    </row>
    <row r="18" spans="1:4">
      <c r="A18" s="574" t="s">
        <v>677</v>
      </c>
      <c r="B18" s="592">
        <v>48205912</v>
      </c>
      <c r="C18" s="531"/>
      <c r="D18" s="575">
        <v>-48205912</v>
      </c>
    </row>
    <row r="19" spans="1:4" ht="15.75" thickBot="1">
      <c r="A19" s="594"/>
      <c r="B19" s="580"/>
      <c r="C19" s="595"/>
      <c r="D19" s="596"/>
    </row>
  </sheetData>
  <mergeCells count="5">
    <mergeCell ref="A1:D1"/>
    <mergeCell ref="A2:D2"/>
    <mergeCell ref="A3:D3"/>
    <mergeCell ref="A5:A6"/>
    <mergeCell ref="D5:D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9"/>
  <sheetViews>
    <sheetView showGridLines="0" zoomScale="112" zoomScaleNormal="112" workbookViewId="0">
      <selection activeCell="H13" sqref="H13"/>
    </sheetView>
  </sheetViews>
  <sheetFormatPr baseColWidth="10" defaultRowHeight="12.75"/>
  <cols>
    <col min="1" max="1" width="35" style="102" customWidth="1"/>
    <col min="2" max="2" width="12.28515625" style="102" customWidth="1"/>
    <col min="3" max="3" width="11.42578125" style="102" customWidth="1"/>
    <col min="4" max="4" width="12.42578125" style="102" customWidth="1"/>
    <col min="5" max="5" width="10.7109375" style="102" customWidth="1"/>
    <col min="6" max="6" width="10.140625" style="102" customWidth="1"/>
    <col min="7" max="7" width="8.5703125" style="102" customWidth="1"/>
    <col min="8" max="8" width="16.85546875" style="102" bestFit="1" customWidth="1"/>
    <col min="9" max="9" width="16.5703125" style="102" bestFit="1" customWidth="1"/>
    <col min="10" max="13" width="11.42578125" style="102"/>
    <col min="14" max="14" width="37.28515625" style="102" customWidth="1"/>
    <col min="15" max="21" width="11.42578125" style="102"/>
    <col min="22" max="22" width="36.140625" style="102" customWidth="1"/>
    <col min="23" max="29" width="11.42578125" style="102"/>
    <col min="30" max="30" width="39.28515625" style="102" customWidth="1"/>
    <col min="31" max="253" width="11.42578125" style="102"/>
    <col min="254" max="254" width="35" style="102" customWidth="1"/>
    <col min="255" max="255" width="12.28515625" style="102" customWidth="1"/>
    <col min="256" max="256" width="10.7109375" style="102" customWidth="1"/>
    <col min="257" max="257" width="10" style="102" customWidth="1"/>
    <col min="258" max="258" width="10.7109375" style="102" customWidth="1"/>
    <col min="259" max="260" width="8" style="102" customWidth="1"/>
    <col min="261" max="261" width="11.42578125" style="102"/>
    <col min="262" max="262" width="32.28515625" style="102" customWidth="1"/>
    <col min="263" max="269" width="11.42578125" style="102"/>
    <col min="270" max="270" width="37.28515625" style="102" customWidth="1"/>
    <col min="271" max="277" width="11.42578125" style="102"/>
    <col min="278" max="278" width="36.140625" style="102" customWidth="1"/>
    <col min="279" max="285" width="11.42578125" style="102"/>
    <col min="286" max="286" width="39.28515625" style="102" customWidth="1"/>
    <col min="287" max="509" width="11.42578125" style="102"/>
    <col min="510" max="510" width="35" style="102" customWidth="1"/>
    <col min="511" max="511" width="12.28515625" style="102" customWidth="1"/>
    <col min="512" max="512" width="10.7109375" style="102" customWidth="1"/>
    <col min="513" max="513" width="10" style="102" customWidth="1"/>
    <col min="514" max="514" width="10.7109375" style="102" customWidth="1"/>
    <col min="515" max="516" width="8" style="102" customWidth="1"/>
    <col min="517" max="517" width="11.42578125" style="102"/>
    <col min="518" max="518" width="32.28515625" style="102" customWidth="1"/>
    <col min="519" max="525" width="11.42578125" style="102"/>
    <col min="526" max="526" width="37.28515625" style="102" customWidth="1"/>
    <col min="527" max="533" width="11.42578125" style="102"/>
    <col min="534" max="534" width="36.140625" style="102" customWidth="1"/>
    <col min="535" max="541" width="11.42578125" style="102"/>
    <col min="542" max="542" width="39.28515625" style="102" customWidth="1"/>
    <col min="543" max="765" width="11.42578125" style="102"/>
    <col min="766" max="766" width="35" style="102" customWidth="1"/>
    <col min="767" max="767" width="12.28515625" style="102" customWidth="1"/>
    <col min="768" max="768" width="10.7109375" style="102" customWidth="1"/>
    <col min="769" max="769" width="10" style="102" customWidth="1"/>
    <col min="770" max="770" width="10.7109375" style="102" customWidth="1"/>
    <col min="771" max="772" width="8" style="102" customWidth="1"/>
    <col min="773" max="773" width="11.42578125" style="102"/>
    <col min="774" max="774" width="32.28515625" style="102" customWidth="1"/>
    <col min="775" max="781" width="11.42578125" style="102"/>
    <col min="782" max="782" width="37.28515625" style="102" customWidth="1"/>
    <col min="783" max="789" width="11.42578125" style="102"/>
    <col min="790" max="790" width="36.140625" style="102" customWidth="1"/>
    <col min="791" max="797" width="11.42578125" style="102"/>
    <col min="798" max="798" width="39.28515625" style="102" customWidth="1"/>
    <col min="799" max="1021" width="11.42578125" style="102"/>
    <col min="1022" max="1022" width="35" style="102" customWidth="1"/>
    <col min="1023" max="1023" width="12.28515625" style="102" customWidth="1"/>
    <col min="1024" max="1024" width="10.7109375" style="102" customWidth="1"/>
    <col min="1025" max="1025" width="10" style="102" customWidth="1"/>
    <col min="1026" max="1026" width="10.7109375" style="102" customWidth="1"/>
    <col min="1027" max="1028" width="8" style="102" customWidth="1"/>
    <col min="1029" max="1029" width="11.42578125" style="102"/>
    <col min="1030" max="1030" width="32.28515625" style="102" customWidth="1"/>
    <col min="1031" max="1037" width="11.42578125" style="102"/>
    <col min="1038" max="1038" width="37.28515625" style="102" customWidth="1"/>
    <col min="1039" max="1045" width="11.42578125" style="102"/>
    <col min="1046" max="1046" width="36.140625" style="102" customWidth="1"/>
    <col min="1047" max="1053" width="11.42578125" style="102"/>
    <col min="1054" max="1054" width="39.28515625" style="102" customWidth="1"/>
    <col min="1055" max="1277" width="11.42578125" style="102"/>
    <col min="1278" max="1278" width="35" style="102" customWidth="1"/>
    <col min="1279" max="1279" width="12.28515625" style="102" customWidth="1"/>
    <col min="1280" max="1280" width="10.7109375" style="102" customWidth="1"/>
    <col min="1281" max="1281" width="10" style="102" customWidth="1"/>
    <col min="1282" max="1282" width="10.7109375" style="102" customWidth="1"/>
    <col min="1283" max="1284" width="8" style="102" customWidth="1"/>
    <col min="1285" max="1285" width="11.42578125" style="102"/>
    <col min="1286" max="1286" width="32.28515625" style="102" customWidth="1"/>
    <col min="1287" max="1293" width="11.42578125" style="102"/>
    <col min="1294" max="1294" width="37.28515625" style="102" customWidth="1"/>
    <col min="1295" max="1301" width="11.42578125" style="102"/>
    <col min="1302" max="1302" width="36.140625" style="102" customWidth="1"/>
    <col min="1303" max="1309" width="11.42578125" style="102"/>
    <col min="1310" max="1310" width="39.28515625" style="102" customWidth="1"/>
    <col min="1311" max="1533" width="11.42578125" style="102"/>
    <col min="1534" max="1534" width="35" style="102" customWidth="1"/>
    <col min="1535" max="1535" width="12.28515625" style="102" customWidth="1"/>
    <col min="1536" max="1536" width="10.7109375" style="102" customWidth="1"/>
    <col min="1537" max="1537" width="10" style="102" customWidth="1"/>
    <col min="1538" max="1538" width="10.7109375" style="102" customWidth="1"/>
    <col min="1539" max="1540" width="8" style="102" customWidth="1"/>
    <col min="1541" max="1541" width="11.42578125" style="102"/>
    <col min="1542" max="1542" width="32.28515625" style="102" customWidth="1"/>
    <col min="1543" max="1549" width="11.42578125" style="102"/>
    <col min="1550" max="1550" width="37.28515625" style="102" customWidth="1"/>
    <col min="1551" max="1557" width="11.42578125" style="102"/>
    <col min="1558" max="1558" width="36.140625" style="102" customWidth="1"/>
    <col min="1559" max="1565" width="11.42578125" style="102"/>
    <col min="1566" max="1566" width="39.28515625" style="102" customWidth="1"/>
    <col min="1567" max="1789" width="11.42578125" style="102"/>
    <col min="1790" max="1790" width="35" style="102" customWidth="1"/>
    <col min="1791" max="1791" width="12.28515625" style="102" customWidth="1"/>
    <col min="1792" max="1792" width="10.7109375" style="102" customWidth="1"/>
    <col min="1793" max="1793" width="10" style="102" customWidth="1"/>
    <col min="1794" max="1794" width="10.7109375" style="102" customWidth="1"/>
    <col min="1795" max="1796" width="8" style="102" customWidth="1"/>
    <col min="1797" max="1797" width="11.42578125" style="102"/>
    <col min="1798" max="1798" width="32.28515625" style="102" customWidth="1"/>
    <col min="1799" max="1805" width="11.42578125" style="102"/>
    <col min="1806" max="1806" width="37.28515625" style="102" customWidth="1"/>
    <col min="1807" max="1813" width="11.42578125" style="102"/>
    <col min="1814" max="1814" width="36.140625" style="102" customWidth="1"/>
    <col min="1815" max="1821" width="11.42578125" style="102"/>
    <col min="1822" max="1822" width="39.28515625" style="102" customWidth="1"/>
    <col min="1823" max="2045" width="11.42578125" style="102"/>
    <col min="2046" max="2046" width="35" style="102" customWidth="1"/>
    <col min="2047" max="2047" width="12.28515625" style="102" customWidth="1"/>
    <col min="2048" max="2048" width="10.7109375" style="102" customWidth="1"/>
    <col min="2049" max="2049" width="10" style="102" customWidth="1"/>
    <col min="2050" max="2050" width="10.7109375" style="102" customWidth="1"/>
    <col min="2051" max="2052" width="8" style="102" customWidth="1"/>
    <col min="2053" max="2053" width="11.42578125" style="102"/>
    <col min="2054" max="2054" width="32.28515625" style="102" customWidth="1"/>
    <col min="2055" max="2061" width="11.42578125" style="102"/>
    <col min="2062" max="2062" width="37.28515625" style="102" customWidth="1"/>
    <col min="2063" max="2069" width="11.42578125" style="102"/>
    <col min="2070" max="2070" width="36.140625" style="102" customWidth="1"/>
    <col min="2071" max="2077" width="11.42578125" style="102"/>
    <col min="2078" max="2078" width="39.28515625" style="102" customWidth="1"/>
    <col min="2079" max="2301" width="11.42578125" style="102"/>
    <col min="2302" max="2302" width="35" style="102" customWidth="1"/>
    <col min="2303" max="2303" width="12.28515625" style="102" customWidth="1"/>
    <col min="2304" max="2304" width="10.7109375" style="102" customWidth="1"/>
    <col min="2305" max="2305" width="10" style="102" customWidth="1"/>
    <col min="2306" max="2306" width="10.7109375" style="102" customWidth="1"/>
    <col min="2307" max="2308" width="8" style="102" customWidth="1"/>
    <col min="2309" max="2309" width="11.42578125" style="102"/>
    <col min="2310" max="2310" width="32.28515625" style="102" customWidth="1"/>
    <col min="2311" max="2317" width="11.42578125" style="102"/>
    <col min="2318" max="2318" width="37.28515625" style="102" customWidth="1"/>
    <col min="2319" max="2325" width="11.42578125" style="102"/>
    <col min="2326" max="2326" width="36.140625" style="102" customWidth="1"/>
    <col min="2327" max="2333" width="11.42578125" style="102"/>
    <col min="2334" max="2334" width="39.28515625" style="102" customWidth="1"/>
    <col min="2335" max="2557" width="11.42578125" style="102"/>
    <col min="2558" max="2558" width="35" style="102" customWidth="1"/>
    <col min="2559" max="2559" width="12.28515625" style="102" customWidth="1"/>
    <col min="2560" max="2560" width="10.7109375" style="102" customWidth="1"/>
    <col min="2561" max="2561" width="10" style="102" customWidth="1"/>
    <col min="2562" max="2562" width="10.7109375" style="102" customWidth="1"/>
    <col min="2563" max="2564" width="8" style="102" customWidth="1"/>
    <col min="2565" max="2565" width="11.42578125" style="102"/>
    <col min="2566" max="2566" width="32.28515625" style="102" customWidth="1"/>
    <col min="2567" max="2573" width="11.42578125" style="102"/>
    <col min="2574" max="2574" width="37.28515625" style="102" customWidth="1"/>
    <col min="2575" max="2581" width="11.42578125" style="102"/>
    <col min="2582" max="2582" width="36.140625" style="102" customWidth="1"/>
    <col min="2583" max="2589" width="11.42578125" style="102"/>
    <col min="2590" max="2590" width="39.28515625" style="102" customWidth="1"/>
    <col min="2591" max="2813" width="11.42578125" style="102"/>
    <col min="2814" max="2814" width="35" style="102" customWidth="1"/>
    <col min="2815" max="2815" width="12.28515625" style="102" customWidth="1"/>
    <col min="2816" max="2816" width="10.7109375" style="102" customWidth="1"/>
    <col min="2817" max="2817" width="10" style="102" customWidth="1"/>
    <col min="2818" max="2818" width="10.7109375" style="102" customWidth="1"/>
    <col min="2819" max="2820" width="8" style="102" customWidth="1"/>
    <col min="2821" max="2821" width="11.42578125" style="102"/>
    <col min="2822" max="2822" width="32.28515625" style="102" customWidth="1"/>
    <col min="2823" max="2829" width="11.42578125" style="102"/>
    <col min="2830" max="2830" width="37.28515625" style="102" customWidth="1"/>
    <col min="2831" max="2837" width="11.42578125" style="102"/>
    <col min="2838" max="2838" width="36.140625" style="102" customWidth="1"/>
    <col min="2839" max="2845" width="11.42578125" style="102"/>
    <col min="2846" max="2846" width="39.28515625" style="102" customWidth="1"/>
    <col min="2847" max="3069" width="11.42578125" style="102"/>
    <col min="3070" max="3070" width="35" style="102" customWidth="1"/>
    <col min="3071" max="3071" width="12.28515625" style="102" customWidth="1"/>
    <col min="3072" max="3072" width="10.7109375" style="102" customWidth="1"/>
    <col min="3073" max="3073" width="10" style="102" customWidth="1"/>
    <col min="3074" max="3074" width="10.7109375" style="102" customWidth="1"/>
    <col min="3075" max="3076" width="8" style="102" customWidth="1"/>
    <col min="3077" max="3077" width="11.42578125" style="102"/>
    <col min="3078" max="3078" width="32.28515625" style="102" customWidth="1"/>
    <col min="3079" max="3085" width="11.42578125" style="102"/>
    <col min="3086" max="3086" width="37.28515625" style="102" customWidth="1"/>
    <col min="3087" max="3093" width="11.42578125" style="102"/>
    <col min="3094" max="3094" width="36.140625" style="102" customWidth="1"/>
    <col min="3095" max="3101" width="11.42578125" style="102"/>
    <col min="3102" max="3102" width="39.28515625" style="102" customWidth="1"/>
    <col min="3103" max="3325" width="11.42578125" style="102"/>
    <col min="3326" max="3326" width="35" style="102" customWidth="1"/>
    <col min="3327" max="3327" width="12.28515625" style="102" customWidth="1"/>
    <col min="3328" max="3328" width="10.7109375" style="102" customWidth="1"/>
    <col min="3329" max="3329" width="10" style="102" customWidth="1"/>
    <col min="3330" max="3330" width="10.7109375" style="102" customWidth="1"/>
    <col min="3331" max="3332" width="8" style="102" customWidth="1"/>
    <col min="3333" max="3333" width="11.42578125" style="102"/>
    <col min="3334" max="3334" width="32.28515625" style="102" customWidth="1"/>
    <col min="3335" max="3341" width="11.42578125" style="102"/>
    <col min="3342" max="3342" width="37.28515625" style="102" customWidth="1"/>
    <col min="3343" max="3349" width="11.42578125" style="102"/>
    <col min="3350" max="3350" width="36.140625" style="102" customWidth="1"/>
    <col min="3351" max="3357" width="11.42578125" style="102"/>
    <col min="3358" max="3358" width="39.28515625" style="102" customWidth="1"/>
    <col min="3359" max="3581" width="11.42578125" style="102"/>
    <col min="3582" max="3582" width="35" style="102" customWidth="1"/>
    <col min="3583" max="3583" width="12.28515625" style="102" customWidth="1"/>
    <col min="3584" max="3584" width="10.7109375" style="102" customWidth="1"/>
    <col min="3585" max="3585" width="10" style="102" customWidth="1"/>
    <col min="3586" max="3586" width="10.7109375" style="102" customWidth="1"/>
    <col min="3587" max="3588" width="8" style="102" customWidth="1"/>
    <col min="3589" max="3589" width="11.42578125" style="102"/>
    <col min="3590" max="3590" width="32.28515625" style="102" customWidth="1"/>
    <col min="3591" max="3597" width="11.42578125" style="102"/>
    <col min="3598" max="3598" width="37.28515625" style="102" customWidth="1"/>
    <col min="3599" max="3605" width="11.42578125" style="102"/>
    <col min="3606" max="3606" width="36.140625" style="102" customWidth="1"/>
    <col min="3607" max="3613" width="11.42578125" style="102"/>
    <col min="3614" max="3614" width="39.28515625" style="102" customWidth="1"/>
    <col min="3615" max="3837" width="11.42578125" style="102"/>
    <col min="3838" max="3838" width="35" style="102" customWidth="1"/>
    <col min="3839" max="3839" width="12.28515625" style="102" customWidth="1"/>
    <col min="3840" max="3840" width="10.7109375" style="102" customWidth="1"/>
    <col min="3841" max="3841" width="10" style="102" customWidth="1"/>
    <col min="3842" max="3842" width="10.7109375" style="102" customWidth="1"/>
    <col min="3843" max="3844" width="8" style="102" customWidth="1"/>
    <col min="3845" max="3845" width="11.42578125" style="102"/>
    <col min="3846" max="3846" width="32.28515625" style="102" customWidth="1"/>
    <col min="3847" max="3853" width="11.42578125" style="102"/>
    <col min="3854" max="3854" width="37.28515625" style="102" customWidth="1"/>
    <col min="3855" max="3861" width="11.42578125" style="102"/>
    <col min="3862" max="3862" width="36.140625" style="102" customWidth="1"/>
    <col min="3863" max="3869" width="11.42578125" style="102"/>
    <col min="3870" max="3870" width="39.28515625" style="102" customWidth="1"/>
    <col min="3871" max="4093" width="11.42578125" style="102"/>
    <col min="4094" max="4094" width="35" style="102" customWidth="1"/>
    <col min="4095" max="4095" width="12.28515625" style="102" customWidth="1"/>
    <col min="4096" max="4096" width="10.7109375" style="102" customWidth="1"/>
    <col min="4097" max="4097" width="10" style="102" customWidth="1"/>
    <col min="4098" max="4098" width="10.7109375" style="102" customWidth="1"/>
    <col min="4099" max="4100" width="8" style="102" customWidth="1"/>
    <col min="4101" max="4101" width="11.42578125" style="102"/>
    <col min="4102" max="4102" width="32.28515625" style="102" customWidth="1"/>
    <col min="4103" max="4109" width="11.42578125" style="102"/>
    <col min="4110" max="4110" width="37.28515625" style="102" customWidth="1"/>
    <col min="4111" max="4117" width="11.42578125" style="102"/>
    <col min="4118" max="4118" width="36.140625" style="102" customWidth="1"/>
    <col min="4119" max="4125" width="11.42578125" style="102"/>
    <col min="4126" max="4126" width="39.28515625" style="102" customWidth="1"/>
    <col min="4127" max="4349" width="11.42578125" style="102"/>
    <col min="4350" max="4350" width="35" style="102" customWidth="1"/>
    <col min="4351" max="4351" width="12.28515625" style="102" customWidth="1"/>
    <col min="4352" max="4352" width="10.7109375" style="102" customWidth="1"/>
    <col min="4353" max="4353" width="10" style="102" customWidth="1"/>
    <col min="4354" max="4354" width="10.7109375" style="102" customWidth="1"/>
    <col min="4355" max="4356" width="8" style="102" customWidth="1"/>
    <col min="4357" max="4357" width="11.42578125" style="102"/>
    <col min="4358" max="4358" width="32.28515625" style="102" customWidth="1"/>
    <col min="4359" max="4365" width="11.42578125" style="102"/>
    <col min="4366" max="4366" width="37.28515625" style="102" customWidth="1"/>
    <col min="4367" max="4373" width="11.42578125" style="102"/>
    <col min="4374" max="4374" width="36.140625" style="102" customWidth="1"/>
    <col min="4375" max="4381" width="11.42578125" style="102"/>
    <col min="4382" max="4382" width="39.28515625" style="102" customWidth="1"/>
    <col min="4383" max="4605" width="11.42578125" style="102"/>
    <col min="4606" max="4606" width="35" style="102" customWidth="1"/>
    <col min="4607" max="4607" width="12.28515625" style="102" customWidth="1"/>
    <col min="4608" max="4608" width="10.7109375" style="102" customWidth="1"/>
    <col min="4609" max="4609" width="10" style="102" customWidth="1"/>
    <col min="4610" max="4610" width="10.7109375" style="102" customWidth="1"/>
    <col min="4611" max="4612" width="8" style="102" customWidth="1"/>
    <col min="4613" max="4613" width="11.42578125" style="102"/>
    <col min="4614" max="4614" width="32.28515625" style="102" customWidth="1"/>
    <col min="4615" max="4621" width="11.42578125" style="102"/>
    <col min="4622" max="4622" width="37.28515625" style="102" customWidth="1"/>
    <col min="4623" max="4629" width="11.42578125" style="102"/>
    <col min="4630" max="4630" width="36.140625" style="102" customWidth="1"/>
    <col min="4631" max="4637" width="11.42578125" style="102"/>
    <col min="4638" max="4638" width="39.28515625" style="102" customWidth="1"/>
    <col min="4639" max="4861" width="11.42578125" style="102"/>
    <col min="4862" max="4862" width="35" style="102" customWidth="1"/>
    <col min="4863" max="4863" width="12.28515625" style="102" customWidth="1"/>
    <col min="4864" max="4864" width="10.7109375" style="102" customWidth="1"/>
    <col min="4865" max="4865" width="10" style="102" customWidth="1"/>
    <col min="4866" max="4866" width="10.7109375" style="102" customWidth="1"/>
    <col min="4867" max="4868" width="8" style="102" customWidth="1"/>
    <col min="4869" max="4869" width="11.42578125" style="102"/>
    <col min="4870" max="4870" width="32.28515625" style="102" customWidth="1"/>
    <col min="4871" max="4877" width="11.42578125" style="102"/>
    <col min="4878" max="4878" width="37.28515625" style="102" customWidth="1"/>
    <col min="4879" max="4885" width="11.42578125" style="102"/>
    <col min="4886" max="4886" width="36.140625" style="102" customWidth="1"/>
    <col min="4887" max="4893" width="11.42578125" style="102"/>
    <col min="4894" max="4894" width="39.28515625" style="102" customWidth="1"/>
    <col min="4895" max="5117" width="11.42578125" style="102"/>
    <col min="5118" max="5118" width="35" style="102" customWidth="1"/>
    <col min="5119" max="5119" width="12.28515625" style="102" customWidth="1"/>
    <col min="5120" max="5120" width="10.7109375" style="102" customWidth="1"/>
    <col min="5121" max="5121" width="10" style="102" customWidth="1"/>
    <col min="5122" max="5122" width="10.7109375" style="102" customWidth="1"/>
    <col min="5123" max="5124" width="8" style="102" customWidth="1"/>
    <col min="5125" max="5125" width="11.42578125" style="102"/>
    <col min="5126" max="5126" width="32.28515625" style="102" customWidth="1"/>
    <col min="5127" max="5133" width="11.42578125" style="102"/>
    <col min="5134" max="5134" width="37.28515625" style="102" customWidth="1"/>
    <col min="5135" max="5141" width="11.42578125" style="102"/>
    <col min="5142" max="5142" width="36.140625" style="102" customWidth="1"/>
    <col min="5143" max="5149" width="11.42578125" style="102"/>
    <col min="5150" max="5150" width="39.28515625" style="102" customWidth="1"/>
    <col min="5151" max="5373" width="11.42578125" style="102"/>
    <col min="5374" max="5374" width="35" style="102" customWidth="1"/>
    <col min="5375" max="5375" width="12.28515625" style="102" customWidth="1"/>
    <col min="5376" max="5376" width="10.7109375" style="102" customWidth="1"/>
    <col min="5377" max="5377" width="10" style="102" customWidth="1"/>
    <col min="5378" max="5378" width="10.7109375" style="102" customWidth="1"/>
    <col min="5379" max="5380" width="8" style="102" customWidth="1"/>
    <col min="5381" max="5381" width="11.42578125" style="102"/>
    <col min="5382" max="5382" width="32.28515625" style="102" customWidth="1"/>
    <col min="5383" max="5389" width="11.42578125" style="102"/>
    <col min="5390" max="5390" width="37.28515625" style="102" customWidth="1"/>
    <col min="5391" max="5397" width="11.42578125" style="102"/>
    <col min="5398" max="5398" width="36.140625" style="102" customWidth="1"/>
    <col min="5399" max="5405" width="11.42578125" style="102"/>
    <col min="5406" max="5406" width="39.28515625" style="102" customWidth="1"/>
    <col min="5407" max="5629" width="11.42578125" style="102"/>
    <col min="5630" max="5630" width="35" style="102" customWidth="1"/>
    <col min="5631" max="5631" width="12.28515625" style="102" customWidth="1"/>
    <col min="5632" max="5632" width="10.7109375" style="102" customWidth="1"/>
    <col min="5633" max="5633" width="10" style="102" customWidth="1"/>
    <col min="5634" max="5634" width="10.7109375" style="102" customWidth="1"/>
    <col min="5635" max="5636" width="8" style="102" customWidth="1"/>
    <col min="5637" max="5637" width="11.42578125" style="102"/>
    <col min="5638" max="5638" width="32.28515625" style="102" customWidth="1"/>
    <col min="5639" max="5645" width="11.42578125" style="102"/>
    <col min="5646" max="5646" width="37.28515625" style="102" customWidth="1"/>
    <col min="5647" max="5653" width="11.42578125" style="102"/>
    <col min="5654" max="5654" width="36.140625" style="102" customWidth="1"/>
    <col min="5655" max="5661" width="11.42578125" style="102"/>
    <col min="5662" max="5662" width="39.28515625" style="102" customWidth="1"/>
    <col min="5663" max="5885" width="11.42578125" style="102"/>
    <col min="5886" max="5886" width="35" style="102" customWidth="1"/>
    <col min="5887" max="5887" width="12.28515625" style="102" customWidth="1"/>
    <col min="5888" max="5888" width="10.7109375" style="102" customWidth="1"/>
    <col min="5889" max="5889" width="10" style="102" customWidth="1"/>
    <col min="5890" max="5890" width="10.7109375" style="102" customWidth="1"/>
    <col min="5891" max="5892" width="8" style="102" customWidth="1"/>
    <col min="5893" max="5893" width="11.42578125" style="102"/>
    <col min="5894" max="5894" width="32.28515625" style="102" customWidth="1"/>
    <col min="5895" max="5901" width="11.42578125" style="102"/>
    <col min="5902" max="5902" width="37.28515625" style="102" customWidth="1"/>
    <col min="5903" max="5909" width="11.42578125" style="102"/>
    <col min="5910" max="5910" width="36.140625" style="102" customWidth="1"/>
    <col min="5911" max="5917" width="11.42578125" style="102"/>
    <col min="5918" max="5918" width="39.28515625" style="102" customWidth="1"/>
    <col min="5919" max="6141" width="11.42578125" style="102"/>
    <col min="6142" max="6142" width="35" style="102" customWidth="1"/>
    <col min="6143" max="6143" width="12.28515625" style="102" customWidth="1"/>
    <col min="6144" max="6144" width="10.7109375" style="102" customWidth="1"/>
    <col min="6145" max="6145" width="10" style="102" customWidth="1"/>
    <col min="6146" max="6146" width="10.7109375" style="102" customWidth="1"/>
    <col min="6147" max="6148" width="8" style="102" customWidth="1"/>
    <col min="6149" max="6149" width="11.42578125" style="102"/>
    <col min="6150" max="6150" width="32.28515625" style="102" customWidth="1"/>
    <col min="6151" max="6157" width="11.42578125" style="102"/>
    <col min="6158" max="6158" width="37.28515625" style="102" customWidth="1"/>
    <col min="6159" max="6165" width="11.42578125" style="102"/>
    <col min="6166" max="6166" width="36.140625" style="102" customWidth="1"/>
    <col min="6167" max="6173" width="11.42578125" style="102"/>
    <col min="6174" max="6174" width="39.28515625" style="102" customWidth="1"/>
    <col min="6175" max="6397" width="11.42578125" style="102"/>
    <col min="6398" max="6398" width="35" style="102" customWidth="1"/>
    <col min="6399" max="6399" width="12.28515625" style="102" customWidth="1"/>
    <col min="6400" max="6400" width="10.7109375" style="102" customWidth="1"/>
    <col min="6401" max="6401" width="10" style="102" customWidth="1"/>
    <col min="6402" max="6402" width="10.7109375" style="102" customWidth="1"/>
    <col min="6403" max="6404" width="8" style="102" customWidth="1"/>
    <col min="6405" max="6405" width="11.42578125" style="102"/>
    <col min="6406" max="6406" width="32.28515625" style="102" customWidth="1"/>
    <col min="6407" max="6413" width="11.42578125" style="102"/>
    <col min="6414" max="6414" width="37.28515625" style="102" customWidth="1"/>
    <col min="6415" max="6421" width="11.42578125" style="102"/>
    <col min="6422" max="6422" width="36.140625" style="102" customWidth="1"/>
    <col min="6423" max="6429" width="11.42578125" style="102"/>
    <col min="6430" max="6430" width="39.28515625" style="102" customWidth="1"/>
    <col min="6431" max="6653" width="11.42578125" style="102"/>
    <col min="6654" max="6654" width="35" style="102" customWidth="1"/>
    <col min="6655" max="6655" width="12.28515625" style="102" customWidth="1"/>
    <col min="6656" max="6656" width="10.7109375" style="102" customWidth="1"/>
    <col min="6657" max="6657" width="10" style="102" customWidth="1"/>
    <col min="6658" max="6658" width="10.7109375" style="102" customWidth="1"/>
    <col min="6659" max="6660" width="8" style="102" customWidth="1"/>
    <col min="6661" max="6661" width="11.42578125" style="102"/>
    <col min="6662" max="6662" width="32.28515625" style="102" customWidth="1"/>
    <col min="6663" max="6669" width="11.42578125" style="102"/>
    <col min="6670" max="6670" width="37.28515625" style="102" customWidth="1"/>
    <col min="6671" max="6677" width="11.42578125" style="102"/>
    <col min="6678" max="6678" width="36.140625" style="102" customWidth="1"/>
    <col min="6679" max="6685" width="11.42578125" style="102"/>
    <col min="6686" max="6686" width="39.28515625" style="102" customWidth="1"/>
    <col min="6687" max="6909" width="11.42578125" style="102"/>
    <col min="6910" max="6910" width="35" style="102" customWidth="1"/>
    <col min="6911" max="6911" width="12.28515625" style="102" customWidth="1"/>
    <col min="6912" max="6912" width="10.7109375" style="102" customWidth="1"/>
    <col min="6913" max="6913" width="10" style="102" customWidth="1"/>
    <col min="6914" max="6914" width="10.7109375" style="102" customWidth="1"/>
    <col min="6915" max="6916" width="8" style="102" customWidth="1"/>
    <col min="6917" max="6917" width="11.42578125" style="102"/>
    <col min="6918" max="6918" width="32.28515625" style="102" customWidth="1"/>
    <col min="6919" max="6925" width="11.42578125" style="102"/>
    <col min="6926" max="6926" width="37.28515625" style="102" customWidth="1"/>
    <col min="6927" max="6933" width="11.42578125" style="102"/>
    <col min="6934" max="6934" width="36.140625" style="102" customWidth="1"/>
    <col min="6935" max="6941" width="11.42578125" style="102"/>
    <col min="6942" max="6942" width="39.28515625" style="102" customWidth="1"/>
    <col min="6943" max="7165" width="11.42578125" style="102"/>
    <col min="7166" max="7166" width="35" style="102" customWidth="1"/>
    <col min="7167" max="7167" width="12.28515625" style="102" customWidth="1"/>
    <col min="7168" max="7168" width="10.7109375" style="102" customWidth="1"/>
    <col min="7169" max="7169" width="10" style="102" customWidth="1"/>
    <col min="7170" max="7170" width="10.7109375" style="102" customWidth="1"/>
    <col min="7171" max="7172" width="8" style="102" customWidth="1"/>
    <col min="7173" max="7173" width="11.42578125" style="102"/>
    <col min="7174" max="7174" width="32.28515625" style="102" customWidth="1"/>
    <col min="7175" max="7181" width="11.42578125" style="102"/>
    <col min="7182" max="7182" width="37.28515625" style="102" customWidth="1"/>
    <col min="7183" max="7189" width="11.42578125" style="102"/>
    <col min="7190" max="7190" width="36.140625" style="102" customWidth="1"/>
    <col min="7191" max="7197" width="11.42578125" style="102"/>
    <col min="7198" max="7198" width="39.28515625" style="102" customWidth="1"/>
    <col min="7199" max="7421" width="11.42578125" style="102"/>
    <col min="7422" max="7422" width="35" style="102" customWidth="1"/>
    <col min="7423" max="7423" width="12.28515625" style="102" customWidth="1"/>
    <col min="7424" max="7424" width="10.7109375" style="102" customWidth="1"/>
    <col min="7425" max="7425" width="10" style="102" customWidth="1"/>
    <col min="7426" max="7426" width="10.7109375" style="102" customWidth="1"/>
    <col min="7427" max="7428" width="8" style="102" customWidth="1"/>
    <col min="7429" max="7429" width="11.42578125" style="102"/>
    <col min="7430" max="7430" width="32.28515625" style="102" customWidth="1"/>
    <col min="7431" max="7437" width="11.42578125" style="102"/>
    <col min="7438" max="7438" width="37.28515625" style="102" customWidth="1"/>
    <col min="7439" max="7445" width="11.42578125" style="102"/>
    <col min="7446" max="7446" width="36.140625" style="102" customWidth="1"/>
    <col min="7447" max="7453" width="11.42578125" style="102"/>
    <col min="7454" max="7454" width="39.28515625" style="102" customWidth="1"/>
    <col min="7455" max="7677" width="11.42578125" style="102"/>
    <col min="7678" max="7678" width="35" style="102" customWidth="1"/>
    <col min="7679" max="7679" width="12.28515625" style="102" customWidth="1"/>
    <col min="7680" max="7680" width="10.7109375" style="102" customWidth="1"/>
    <col min="7681" max="7681" width="10" style="102" customWidth="1"/>
    <col min="7682" max="7682" width="10.7109375" style="102" customWidth="1"/>
    <col min="7683" max="7684" width="8" style="102" customWidth="1"/>
    <col min="7685" max="7685" width="11.42578125" style="102"/>
    <col min="7686" max="7686" width="32.28515625" style="102" customWidth="1"/>
    <col min="7687" max="7693" width="11.42578125" style="102"/>
    <col min="7694" max="7694" width="37.28515625" style="102" customWidth="1"/>
    <col min="7695" max="7701" width="11.42578125" style="102"/>
    <col min="7702" max="7702" width="36.140625" style="102" customWidth="1"/>
    <col min="7703" max="7709" width="11.42578125" style="102"/>
    <col min="7710" max="7710" width="39.28515625" style="102" customWidth="1"/>
    <col min="7711" max="7933" width="11.42578125" style="102"/>
    <col min="7934" max="7934" width="35" style="102" customWidth="1"/>
    <col min="7935" max="7935" width="12.28515625" style="102" customWidth="1"/>
    <col min="7936" max="7936" width="10.7109375" style="102" customWidth="1"/>
    <col min="7937" max="7937" width="10" style="102" customWidth="1"/>
    <col min="7938" max="7938" width="10.7109375" style="102" customWidth="1"/>
    <col min="7939" max="7940" width="8" style="102" customWidth="1"/>
    <col min="7941" max="7941" width="11.42578125" style="102"/>
    <col min="7942" max="7942" width="32.28515625" style="102" customWidth="1"/>
    <col min="7943" max="7949" width="11.42578125" style="102"/>
    <col min="7950" max="7950" width="37.28515625" style="102" customWidth="1"/>
    <col min="7951" max="7957" width="11.42578125" style="102"/>
    <col min="7958" max="7958" width="36.140625" style="102" customWidth="1"/>
    <col min="7959" max="7965" width="11.42578125" style="102"/>
    <col min="7966" max="7966" width="39.28515625" style="102" customWidth="1"/>
    <col min="7967" max="8189" width="11.42578125" style="102"/>
    <col min="8190" max="8190" width="35" style="102" customWidth="1"/>
    <col min="8191" max="8191" width="12.28515625" style="102" customWidth="1"/>
    <col min="8192" max="8192" width="10.7109375" style="102" customWidth="1"/>
    <col min="8193" max="8193" width="10" style="102" customWidth="1"/>
    <col min="8194" max="8194" width="10.7109375" style="102" customWidth="1"/>
    <col min="8195" max="8196" width="8" style="102" customWidth="1"/>
    <col min="8197" max="8197" width="11.42578125" style="102"/>
    <col min="8198" max="8198" width="32.28515625" style="102" customWidth="1"/>
    <col min="8199" max="8205" width="11.42578125" style="102"/>
    <col min="8206" max="8206" width="37.28515625" style="102" customWidth="1"/>
    <col min="8207" max="8213" width="11.42578125" style="102"/>
    <col min="8214" max="8214" width="36.140625" style="102" customWidth="1"/>
    <col min="8215" max="8221" width="11.42578125" style="102"/>
    <col min="8222" max="8222" width="39.28515625" style="102" customWidth="1"/>
    <col min="8223" max="8445" width="11.42578125" style="102"/>
    <col min="8446" max="8446" width="35" style="102" customWidth="1"/>
    <col min="8447" max="8447" width="12.28515625" style="102" customWidth="1"/>
    <col min="8448" max="8448" width="10.7109375" style="102" customWidth="1"/>
    <col min="8449" max="8449" width="10" style="102" customWidth="1"/>
    <col min="8450" max="8450" width="10.7109375" style="102" customWidth="1"/>
    <col min="8451" max="8452" width="8" style="102" customWidth="1"/>
    <col min="8453" max="8453" width="11.42578125" style="102"/>
    <col min="8454" max="8454" width="32.28515625" style="102" customWidth="1"/>
    <col min="8455" max="8461" width="11.42578125" style="102"/>
    <col min="8462" max="8462" width="37.28515625" style="102" customWidth="1"/>
    <col min="8463" max="8469" width="11.42578125" style="102"/>
    <col min="8470" max="8470" width="36.140625" style="102" customWidth="1"/>
    <col min="8471" max="8477" width="11.42578125" style="102"/>
    <col min="8478" max="8478" width="39.28515625" style="102" customWidth="1"/>
    <col min="8479" max="8701" width="11.42578125" style="102"/>
    <col min="8702" max="8702" width="35" style="102" customWidth="1"/>
    <col min="8703" max="8703" width="12.28515625" style="102" customWidth="1"/>
    <col min="8704" max="8704" width="10.7109375" style="102" customWidth="1"/>
    <col min="8705" max="8705" width="10" style="102" customWidth="1"/>
    <col min="8706" max="8706" width="10.7109375" style="102" customWidth="1"/>
    <col min="8707" max="8708" width="8" style="102" customWidth="1"/>
    <col min="8709" max="8709" width="11.42578125" style="102"/>
    <col min="8710" max="8710" width="32.28515625" style="102" customWidth="1"/>
    <col min="8711" max="8717" width="11.42578125" style="102"/>
    <col min="8718" max="8718" width="37.28515625" style="102" customWidth="1"/>
    <col min="8719" max="8725" width="11.42578125" style="102"/>
    <col min="8726" max="8726" width="36.140625" style="102" customWidth="1"/>
    <col min="8727" max="8733" width="11.42578125" style="102"/>
    <col min="8734" max="8734" width="39.28515625" style="102" customWidth="1"/>
    <col min="8735" max="8957" width="11.42578125" style="102"/>
    <col min="8958" max="8958" width="35" style="102" customWidth="1"/>
    <col min="8959" max="8959" width="12.28515625" style="102" customWidth="1"/>
    <col min="8960" max="8960" width="10.7109375" style="102" customWidth="1"/>
    <col min="8961" max="8961" width="10" style="102" customWidth="1"/>
    <col min="8962" max="8962" width="10.7109375" style="102" customWidth="1"/>
    <col min="8963" max="8964" width="8" style="102" customWidth="1"/>
    <col min="8965" max="8965" width="11.42578125" style="102"/>
    <col min="8966" max="8966" width="32.28515625" style="102" customWidth="1"/>
    <col min="8967" max="8973" width="11.42578125" style="102"/>
    <col min="8974" max="8974" width="37.28515625" style="102" customWidth="1"/>
    <col min="8975" max="8981" width="11.42578125" style="102"/>
    <col min="8982" max="8982" width="36.140625" style="102" customWidth="1"/>
    <col min="8983" max="8989" width="11.42578125" style="102"/>
    <col min="8990" max="8990" width="39.28515625" style="102" customWidth="1"/>
    <col min="8991" max="9213" width="11.42578125" style="102"/>
    <col min="9214" max="9214" width="35" style="102" customWidth="1"/>
    <col min="9215" max="9215" width="12.28515625" style="102" customWidth="1"/>
    <col min="9216" max="9216" width="10.7109375" style="102" customWidth="1"/>
    <col min="9217" max="9217" width="10" style="102" customWidth="1"/>
    <col min="9218" max="9218" width="10.7109375" style="102" customWidth="1"/>
    <col min="9219" max="9220" width="8" style="102" customWidth="1"/>
    <col min="9221" max="9221" width="11.42578125" style="102"/>
    <col min="9222" max="9222" width="32.28515625" style="102" customWidth="1"/>
    <col min="9223" max="9229" width="11.42578125" style="102"/>
    <col min="9230" max="9230" width="37.28515625" style="102" customWidth="1"/>
    <col min="9231" max="9237" width="11.42578125" style="102"/>
    <col min="9238" max="9238" width="36.140625" style="102" customWidth="1"/>
    <col min="9239" max="9245" width="11.42578125" style="102"/>
    <col min="9246" max="9246" width="39.28515625" style="102" customWidth="1"/>
    <col min="9247" max="9469" width="11.42578125" style="102"/>
    <col min="9470" max="9470" width="35" style="102" customWidth="1"/>
    <col min="9471" max="9471" width="12.28515625" style="102" customWidth="1"/>
    <col min="9472" max="9472" width="10.7109375" style="102" customWidth="1"/>
    <col min="9473" max="9473" width="10" style="102" customWidth="1"/>
    <col min="9474" max="9474" width="10.7109375" style="102" customWidth="1"/>
    <col min="9475" max="9476" width="8" style="102" customWidth="1"/>
    <col min="9477" max="9477" width="11.42578125" style="102"/>
    <col min="9478" max="9478" width="32.28515625" style="102" customWidth="1"/>
    <col min="9479" max="9485" width="11.42578125" style="102"/>
    <col min="9486" max="9486" width="37.28515625" style="102" customWidth="1"/>
    <col min="9487" max="9493" width="11.42578125" style="102"/>
    <col min="9494" max="9494" width="36.140625" style="102" customWidth="1"/>
    <col min="9495" max="9501" width="11.42578125" style="102"/>
    <col min="9502" max="9502" width="39.28515625" style="102" customWidth="1"/>
    <col min="9503" max="9725" width="11.42578125" style="102"/>
    <col min="9726" max="9726" width="35" style="102" customWidth="1"/>
    <col min="9727" max="9727" width="12.28515625" style="102" customWidth="1"/>
    <col min="9728" max="9728" width="10.7109375" style="102" customWidth="1"/>
    <col min="9729" max="9729" width="10" style="102" customWidth="1"/>
    <col min="9730" max="9730" width="10.7109375" style="102" customWidth="1"/>
    <col min="9731" max="9732" width="8" style="102" customWidth="1"/>
    <col min="9733" max="9733" width="11.42578125" style="102"/>
    <col min="9734" max="9734" width="32.28515625" style="102" customWidth="1"/>
    <col min="9735" max="9741" width="11.42578125" style="102"/>
    <col min="9742" max="9742" width="37.28515625" style="102" customWidth="1"/>
    <col min="9743" max="9749" width="11.42578125" style="102"/>
    <col min="9750" max="9750" width="36.140625" style="102" customWidth="1"/>
    <col min="9751" max="9757" width="11.42578125" style="102"/>
    <col min="9758" max="9758" width="39.28515625" style="102" customWidth="1"/>
    <col min="9759" max="9981" width="11.42578125" style="102"/>
    <col min="9982" max="9982" width="35" style="102" customWidth="1"/>
    <col min="9983" max="9983" width="12.28515625" style="102" customWidth="1"/>
    <col min="9984" max="9984" width="10.7109375" style="102" customWidth="1"/>
    <col min="9985" max="9985" width="10" style="102" customWidth="1"/>
    <col min="9986" max="9986" width="10.7109375" style="102" customWidth="1"/>
    <col min="9987" max="9988" width="8" style="102" customWidth="1"/>
    <col min="9989" max="9989" width="11.42578125" style="102"/>
    <col min="9990" max="9990" width="32.28515625" style="102" customWidth="1"/>
    <col min="9991" max="9997" width="11.42578125" style="102"/>
    <col min="9998" max="9998" width="37.28515625" style="102" customWidth="1"/>
    <col min="9999" max="10005" width="11.42578125" style="102"/>
    <col min="10006" max="10006" width="36.140625" style="102" customWidth="1"/>
    <col min="10007" max="10013" width="11.42578125" style="102"/>
    <col min="10014" max="10014" width="39.28515625" style="102" customWidth="1"/>
    <col min="10015" max="10237" width="11.42578125" style="102"/>
    <col min="10238" max="10238" width="35" style="102" customWidth="1"/>
    <col min="10239" max="10239" width="12.28515625" style="102" customWidth="1"/>
    <col min="10240" max="10240" width="10.7109375" style="102" customWidth="1"/>
    <col min="10241" max="10241" width="10" style="102" customWidth="1"/>
    <col min="10242" max="10242" width="10.7109375" style="102" customWidth="1"/>
    <col min="10243" max="10244" width="8" style="102" customWidth="1"/>
    <col min="10245" max="10245" width="11.42578125" style="102"/>
    <col min="10246" max="10246" width="32.28515625" style="102" customWidth="1"/>
    <col min="10247" max="10253" width="11.42578125" style="102"/>
    <col min="10254" max="10254" width="37.28515625" style="102" customWidth="1"/>
    <col min="10255" max="10261" width="11.42578125" style="102"/>
    <col min="10262" max="10262" width="36.140625" style="102" customWidth="1"/>
    <col min="10263" max="10269" width="11.42578125" style="102"/>
    <col min="10270" max="10270" width="39.28515625" style="102" customWidth="1"/>
    <col min="10271" max="10493" width="11.42578125" style="102"/>
    <col min="10494" max="10494" width="35" style="102" customWidth="1"/>
    <col min="10495" max="10495" width="12.28515625" style="102" customWidth="1"/>
    <col min="10496" max="10496" width="10.7109375" style="102" customWidth="1"/>
    <col min="10497" max="10497" width="10" style="102" customWidth="1"/>
    <col min="10498" max="10498" width="10.7109375" style="102" customWidth="1"/>
    <col min="10499" max="10500" width="8" style="102" customWidth="1"/>
    <col min="10501" max="10501" width="11.42578125" style="102"/>
    <col min="10502" max="10502" width="32.28515625" style="102" customWidth="1"/>
    <col min="10503" max="10509" width="11.42578125" style="102"/>
    <col min="10510" max="10510" width="37.28515625" style="102" customWidth="1"/>
    <col min="10511" max="10517" width="11.42578125" style="102"/>
    <col min="10518" max="10518" width="36.140625" style="102" customWidth="1"/>
    <col min="10519" max="10525" width="11.42578125" style="102"/>
    <col min="10526" max="10526" width="39.28515625" style="102" customWidth="1"/>
    <col min="10527" max="10749" width="11.42578125" style="102"/>
    <col min="10750" max="10750" width="35" style="102" customWidth="1"/>
    <col min="10751" max="10751" width="12.28515625" style="102" customWidth="1"/>
    <col min="10752" max="10752" width="10.7109375" style="102" customWidth="1"/>
    <col min="10753" max="10753" width="10" style="102" customWidth="1"/>
    <col min="10754" max="10754" width="10.7109375" style="102" customWidth="1"/>
    <col min="10755" max="10756" width="8" style="102" customWidth="1"/>
    <col min="10757" max="10757" width="11.42578125" style="102"/>
    <col min="10758" max="10758" width="32.28515625" style="102" customWidth="1"/>
    <col min="10759" max="10765" width="11.42578125" style="102"/>
    <col min="10766" max="10766" width="37.28515625" style="102" customWidth="1"/>
    <col min="10767" max="10773" width="11.42578125" style="102"/>
    <col min="10774" max="10774" width="36.140625" style="102" customWidth="1"/>
    <col min="10775" max="10781" width="11.42578125" style="102"/>
    <col min="10782" max="10782" width="39.28515625" style="102" customWidth="1"/>
    <col min="10783" max="11005" width="11.42578125" style="102"/>
    <col min="11006" max="11006" width="35" style="102" customWidth="1"/>
    <col min="11007" max="11007" width="12.28515625" style="102" customWidth="1"/>
    <col min="11008" max="11008" width="10.7109375" style="102" customWidth="1"/>
    <col min="11009" max="11009" width="10" style="102" customWidth="1"/>
    <col min="11010" max="11010" width="10.7109375" style="102" customWidth="1"/>
    <col min="11011" max="11012" width="8" style="102" customWidth="1"/>
    <col min="11013" max="11013" width="11.42578125" style="102"/>
    <col min="11014" max="11014" width="32.28515625" style="102" customWidth="1"/>
    <col min="11015" max="11021" width="11.42578125" style="102"/>
    <col min="11022" max="11022" width="37.28515625" style="102" customWidth="1"/>
    <col min="11023" max="11029" width="11.42578125" style="102"/>
    <col min="11030" max="11030" width="36.140625" style="102" customWidth="1"/>
    <col min="11031" max="11037" width="11.42578125" style="102"/>
    <col min="11038" max="11038" width="39.28515625" style="102" customWidth="1"/>
    <col min="11039" max="11261" width="11.42578125" style="102"/>
    <col min="11262" max="11262" width="35" style="102" customWidth="1"/>
    <col min="11263" max="11263" width="12.28515625" style="102" customWidth="1"/>
    <col min="11264" max="11264" width="10.7109375" style="102" customWidth="1"/>
    <col min="11265" max="11265" width="10" style="102" customWidth="1"/>
    <col min="11266" max="11266" width="10.7109375" style="102" customWidth="1"/>
    <col min="11267" max="11268" width="8" style="102" customWidth="1"/>
    <col min="11269" max="11269" width="11.42578125" style="102"/>
    <col min="11270" max="11270" width="32.28515625" style="102" customWidth="1"/>
    <col min="11271" max="11277" width="11.42578125" style="102"/>
    <col min="11278" max="11278" width="37.28515625" style="102" customWidth="1"/>
    <col min="11279" max="11285" width="11.42578125" style="102"/>
    <col min="11286" max="11286" width="36.140625" style="102" customWidth="1"/>
    <col min="11287" max="11293" width="11.42578125" style="102"/>
    <col min="11294" max="11294" width="39.28515625" style="102" customWidth="1"/>
    <col min="11295" max="11517" width="11.42578125" style="102"/>
    <col min="11518" max="11518" width="35" style="102" customWidth="1"/>
    <col min="11519" max="11519" width="12.28515625" style="102" customWidth="1"/>
    <col min="11520" max="11520" width="10.7109375" style="102" customWidth="1"/>
    <col min="11521" max="11521" width="10" style="102" customWidth="1"/>
    <col min="11522" max="11522" width="10.7109375" style="102" customWidth="1"/>
    <col min="11523" max="11524" width="8" style="102" customWidth="1"/>
    <col min="11525" max="11525" width="11.42578125" style="102"/>
    <col min="11526" max="11526" width="32.28515625" style="102" customWidth="1"/>
    <col min="11527" max="11533" width="11.42578125" style="102"/>
    <col min="11534" max="11534" width="37.28515625" style="102" customWidth="1"/>
    <col min="11535" max="11541" width="11.42578125" style="102"/>
    <col min="11542" max="11542" width="36.140625" style="102" customWidth="1"/>
    <col min="11543" max="11549" width="11.42578125" style="102"/>
    <col min="11550" max="11550" width="39.28515625" style="102" customWidth="1"/>
    <col min="11551" max="11773" width="11.42578125" style="102"/>
    <col min="11774" max="11774" width="35" style="102" customWidth="1"/>
    <col min="11775" max="11775" width="12.28515625" style="102" customWidth="1"/>
    <col min="11776" max="11776" width="10.7109375" style="102" customWidth="1"/>
    <col min="11777" max="11777" width="10" style="102" customWidth="1"/>
    <col min="11778" max="11778" width="10.7109375" style="102" customWidth="1"/>
    <col min="11779" max="11780" width="8" style="102" customWidth="1"/>
    <col min="11781" max="11781" width="11.42578125" style="102"/>
    <col min="11782" max="11782" width="32.28515625" style="102" customWidth="1"/>
    <col min="11783" max="11789" width="11.42578125" style="102"/>
    <col min="11790" max="11790" width="37.28515625" style="102" customWidth="1"/>
    <col min="11791" max="11797" width="11.42578125" style="102"/>
    <col min="11798" max="11798" width="36.140625" style="102" customWidth="1"/>
    <col min="11799" max="11805" width="11.42578125" style="102"/>
    <col min="11806" max="11806" width="39.28515625" style="102" customWidth="1"/>
    <col min="11807" max="12029" width="11.42578125" style="102"/>
    <col min="12030" max="12030" width="35" style="102" customWidth="1"/>
    <col min="12031" max="12031" width="12.28515625" style="102" customWidth="1"/>
    <col min="12032" max="12032" width="10.7109375" style="102" customWidth="1"/>
    <col min="12033" max="12033" width="10" style="102" customWidth="1"/>
    <col min="12034" max="12034" width="10.7109375" style="102" customWidth="1"/>
    <col min="12035" max="12036" width="8" style="102" customWidth="1"/>
    <col min="12037" max="12037" width="11.42578125" style="102"/>
    <col min="12038" max="12038" width="32.28515625" style="102" customWidth="1"/>
    <col min="12039" max="12045" width="11.42578125" style="102"/>
    <col min="12046" max="12046" width="37.28515625" style="102" customWidth="1"/>
    <col min="12047" max="12053" width="11.42578125" style="102"/>
    <col min="12054" max="12054" width="36.140625" style="102" customWidth="1"/>
    <col min="12055" max="12061" width="11.42578125" style="102"/>
    <col min="12062" max="12062" width="39.28515625" style="102" customWidth="1"/>
    <col min="12063" max="12285" width="11.42578125" style="102"/>
    <col min="12286" max="12286" width="35" style="102" customWidth="1"/>
    <col min="12287" max="12287" width="12.28515625" style="102" customWidth="1"/>
    <col min="12288" max="12288" width="10.7109375" style="102" customWidth="1"/>
    <col min="12289" max="12289" width="10" style="102" customWidth="1"/>
    <col min="12290" max="12290" width="10.7109375" style="102" customWidth="1"/>
    <col min="12291" max="12292" width="8" style="102" customWidth="1"/>
    <col min="12293" max="12293" width="11.42578125" style="102"/>
    <col min="12294" max="12294" width="32.28515625" style="102" customWidth="1"/>
    <col min="12295" max="12301" width="11.42578125" style="102"/>
    <col min="12302" max="12302" width="37.28515625" style="102" customWidth="1"/>
    <col min="12303" max="12309" width="11.42578125" style="102"/>
    <col min="12310" max="12310" width="36.140625" style="102" customWidth="1"/>
    <col min="12311" max="12317" width="11.42578125" style="102"/>
    <col min="12318" max="12318" width="39.28515625" style="102" customWidth="1"/>
    <col min="12319" max="12541" width="11.42578125" style="102"/>
    <col min="12542" max="12542" width="35" style="102" customWidth="1"/>
    <col min="12543" max="12543" width="12.28515625" style="102" customWidth="1"/>
    <col min="12544" max="12544" width="10.7109375" style="102" customWidth="1"/>
    <col min="12545" max="12545" width="10" style="102" customWidth="1"/>
    <col min="12546" max="12546" width="10.7109375" style="102" customWidth="1"/>
    <col min="12547" max="12548" width="8" style="102" customWidth="1"/>
    <col min="12549" max="12549" width="11.42578125" style="102"/>
    <col min="12550" max="12550" width="32.28515625" style="102" customWidth="1"/>
    <col min="12551" max="12557" width="11.42578125" style="102"/>
    <col min="12558" max="12558" width="37.28515625" style="102" customWidth="1"/>
    <col min="12559" max="12565" width="11.42578125" style="102"/>
    <col min="12566" max="12566" width="36.140625" style="102" customWidth="1"/>
    <col min="12567" max="12573" width="11.42578125" style="102"/>
    <col min="12574" max="12574" width="39.28515625" style="102" customWidth="1"/>
    <col min="12575" max="12797" width="11.42578125" style="102"/>
    <col min="12798" max="12798" width="35" style="102" customWidth="1"/>
    <col min="12799" max="12799" width="12.28515625" style="102" customWidth="1"/>
    <col min="12800" max="12800" width="10.7109375" style="102" customWidth="1"/>
    <col min="12801" max="12801" width="10" style="102" customWidth="1"/>
    <col min="12802" max="12802" width="10.7109375" style="102" customWidth="1"/>
    <col min="12803" max="12804" width="8" style="102" customWidth="1"/>
    <col min="12805" max="12805" width="11.42578125" style="102"/>
    <col min="12806" max="12806" width="32.28515625" style="102" customWidth="1"/>
    <col min="12807" max="12813" width="11.42578125" style="102"/>
    <col min="12814" max="12814" width="37.28515625" style="102" customWidth="1"/>
    <col min="12815" max="12821" width="11.42578125" style="102"/>
    <col min="12822" max="12822" width="36.140625" style="102" customWidth="1"/>
    <col min="12823" max="12829" width="11.42578125" style="102"/>
    <col min="12830" max="12830" width="39.28515625" style="102" customWidth="1"/>
    <col min="12831" max="13053" width="11.42578125" style="102"/>
    <col min="13054" max="13054" width="35" style="102" customWidth="1"/>
    <col min="13055" max="13055" width="12.28515625" style="102" customWidth="1"/>
    <col min="13056" max="13056" width="10.7109375" style="102" customWidth="1"/>
    <col min="13057" max="13057" width="10" style="102" customWidth="1"/>
    <col min="13058" max="13058" width="10.7109375" style="102" customWidth="1"/>
    <col min="13059" max="13060" width="8" style="102" customWidth="1"/>
    <col min="13061" max="13061" width="11.42578125" style="102"/>
    <col min="13062" max="13062" width="32.28515625" style="102" customWidth="1"/>
    <col min="13063" max="13069" width="11.42578125" style="102"/>
    <col min="13070" max="13070" width="37.28515625" style="102" customWidth="1"/>
    <col min="13071" max="13077" width="11.42578125" style="102"/>
    <col min="13078" max="13078" width="36.140625" style="102" customWidth="1"/>
    <col min="13079" max="13085" width="11.42578125" style="102"/>
    <col min="13086" max="13086" width="39.28515625" style="102" customWidth="1"/>
    <col min="13087" max="13309" width="11.42578125" style="102"/>
    <col min="13310" max="13310" width="35" style="102" customWidth="1"/>
    <col min="13311" max="13311" width="12.28515625" style="102" customWidth="1"/>
    <col min="13312" max="13312" width="10.7109375" style="102" customWidth="1"/>
    <col min="13313" max="13313" width="10" style="102" customWidth="1"/>
    <col min="13314" max="13314" width="10.7109375" style="102" customWidth="1"/>
    <col min="13315" max="13316" width="8" style="102" customWidth="1"/>
    <col min="13317" max="13317" width="11.42578125" style="102"/>
    <col min="13318" max="13318" width="32.28515625" style="102" customWidth="1"/>
    <col min="13319" max="13325" width="11.42578125" style="102"/>
    <col min="13326" max="13326" width="37.28515625" style="102" customWidth="1"/>
    <col min="13327" max="13333" width="11.42578125" style="102"/>
    <col min="13334" max="13334" width="36.140625" style="102" customWidth="1"/>
    <col min="13335" max="13341" width="11.42578125" style="102"/>
    <col min="13342" max="13342" width="39.28515625" style="102" customWidth="1"/>
    <col min="13343" max="13565" width="11.42578125" style="102"/>
    <col min="13566" max="13566" width="35" style="102" customWidth="1"/>
    <col min="13567" max="13567" width="12.28515625" style="102" customWidth="1"/>
    <col min="13568" max="13568" width="10.7109375" style="102" customWidth="1"/>
    <col min="13569" max="13569" width="10" style="102" customWidth="1"/>
    <col min="13570" max="13570" width="10.7109375" style="102" customWidth="1"/>
    <col min="13571" max="13572" width="8" style="102" customWidth="1"/>
    <col min="13573" max="13573" width="11.42578125" style="102"/>
    <col min="13574" max="13574" width="32.28515625" style="102" customWidth="1"/>
    <col min="13575" max="13581" width="11.42578125" style="102"/>
    <col min="13582" max="13582" width="37.28515625" style="102" customWidth="1"/>
    <col min="13583" max="13589" width="11.42578125" style="102"/>
    <col min="13590" max="13590" width="36.140625" style="102" customWidth="1"/>
    <col min="13591" max="13597" width="11.42578125" style="102"/>
    <col min="13598" max="13598" width="39.28515625" style="102" customWidth="1"/>
    <col min="13599" max="13821" width="11.42578125" style="102"/>
    <col min="13822" max="13822" width="35" style="102" customWidth="1"/>
    <col min="13823" max="13823" width="12.28515625" style="102" customWidth="1"/>
    <col min="13824" max="13824" width="10.7109375" style="102" customWidth="1"/>
    <col min="13825" max="13825" width="10" style="102" customWidth="1"/>
    <col min="13826" max="13826" width="10.7109375" style="102" customWidth="1"/>
    <col min="13827" max="13828" width="8" style="102" customWidth="1"/>
    <col min="13829" max="13829" width="11.42578125" style="102"/>
    <col min="13830" max="13830" width="32.28515625" style="102" customWidth="1"/>
    <col min="13831" max="13837" width="11.42578125" style="102"/>
    <col min="13838" max="13838" width="37.28515625" style="102" customWidth="1"/>
    <col min="13839" max="13845" width="11.42578125" style="102"/>
    <col min="13846" max="13846" width="36.140625" style="102" customWidth="1"/>
    <col min="13847" max="13853" width="11.42578125" style="102"/>
    <col min="13854" max="13854" width="39.28515625" style="102" customWidth="1"/>
    <col min="13855" max="14077" width="11.42578125" style="102"/>
    <col min="14078" max="14078" width="35" style="102" customWidth="1"/>
    <col min="14079" max="14079" width="12.28515625" style="102" customWidth="1"/>
    <col min="14080" max="14080" width="10.7109375" style="102" customWidth="1"/>
    <col min="14081" max="14081" width="10" style="102" customWidth="1"/>
    <col min="14082" max="14082" width="10.7109375" style="102" customWidth="1"/>
    <col min="14083" max="14084" width="8" style="102" customWidth="1"/>
    <col min="14085" max="14085" width="11.42578125" style="102"/>
    <col min="14086" max="14086" width="32.28515625" style="102" customWidth="1"/>
    <col min="14087" max="14093" width="11.42578125" style="102"/>
    <col min="14094" max="14094" width="37.28515625" style="102" customWidth="1"/>
    <col min="14095" max="14101" width="11.42578125" style="102"/>
    <col min="14102" max="14102" width="36.140625" style="102" customWidth="1"/>
    <col min="14103" max="14109" width="11.42578125" style="102"/>
    <col min="14110" max="14110" width="39.28515625" style="102" customWidth="1"/>
    <col min="14111" max="14333" width="11.42578125" style="102"/>
    <col min="14334" max="14334" width="35" style="102" customWidth="1"/>
    <col min="14335" max="14335" width="12.28515625" style="102" customWidth="1"/>
    <col min="14336" max="14336" width="10.7109375" style="102" customWidth="1"/>
    <col min="14337" max="14337" width="10" style="102" customWidth="1"/>
    <col min="14338" max="14338" width="10.7109375" style="102" customWidth="1"/>
    <col min="14339" max="14340" width="8" style="102" customWidth="1"/>
    <col min="14341" max="14341" width="11.42578125" style="102"/>
    <col min="14342" max="14342" width="32.28515625" style="102" customWidth="1"/>
    <col min="14343" max="14349" width="11.42578125" style="102"/>
    <col min="14350" max="14350" width="37.28515625" style="102" customWidth="1"/>
    <col min="14351" max="14357" width="11.42578125" style="102"/>
    <col min="14358" max="14358" width="36.140625" style="102" customWidth="1"/>
    <col min="14359" max="14365" width="11.42578125" style="102"/>
    <col min="14366" max="14366" width="39.28515625" style="102" customWidth="1"/>
    <col min="14367" max="14589" width="11.42578125" style="102"/>
    <col min="14590" max="14590" width="35" style="102" customWidth="1"/>
    <col min="14591" max="14591" width="12.28515625" style="102" customWidth="1"/>
    <col min="14592" max="14592" width="10.7109375" style="102" customWidth="1"/>
    <col min="14593" max="14593" width="10" style="102" customWidth="1"/>
    <col min="14594" max="14594" width="10.7109375" style="102" customWidth="1"/>
    <col min="14595" max="14596" width="8" style="102" customWidth="1"/>
    <col min="14597" max="14597" width="11.42578125" style="102"/>
    <col min="14598" max="14598" width="32.28515625" style="102" customWidth="1"/>
    <col min="14599" max="14605" width="11.42578125" style="102"/>
    <col min="14606" max="14606" width="37.28515625" style="102" customWidth="1"/>
    <col min="14607" max="14613" width="11.42578125" style="102"/>
    <col min="14614" max="14614" width="36.140625" style="102" customWidth="1"/>
    <col min="14615" max="14621" width="11.42578125" style="102"/>
    <col min="14622" max="14622" width="39.28515625" style="102" customWidth="1"/>
    <col min="14623" max="14845" width="11.42578125" style="102"/>
    <col min="14846" max="14846" width="35" style="102" customWidth="1"/>
    <col min="14847" max="14847" width="12.28515625" style="102" customWidth="1"/>
    <col min="14848" max="14848" width="10.7109375" style="102" customWidth="1"/>
    <col min="14849" max="14849" width="10" style="102" customWidth="1"/>
    <col min="14850" max="14850" width="10.7109375" style="102" customWidth="1"/>
    <col min="14851" max="14852" width="8" style="102" customWidth="1"/>
    <col min="14853" max="14853" width="11.42578125" style="102"/>
    <col min="14854" max="14854" width="32.28515625" style="102" customWidth="1"/>
    <col min="14855" max="14861" width="11.42578125" style="102"/>
    <col min="14862" max="14862" width="37.28515625" style="102" customWidth="1"/>
    <col min="14863" max="14869" width="11.42578125" style="102"/>
    <col min="14870" max="14870" width="36.140625" style="102" customWidth="1"/>
    <col min="14871" max="14877" width="11.42578125" style="102"/>
    <col min="14878" max="14878" width="39.28515625" style="102" customWidth="1"/>
    <col min="14879" max="15101" width="11.42578125" style="102"/>
    <col min="15102" max="15102" width="35" style="102" customWidth="1"/>
    <col min="15103" max="15103" width="12.28515625" style="102" customWidth="1"/>
    <col min="15104" max="15104" width="10.7109375" style="102" customWidth="1"/>
    <col min="15105" max="15105" width="10" style="102" customWidth="1"/>
    <col min="15106" max="15106" width="10.7109375" style="102" customWidth="1"/>
    <col min="15107" max="15108" width="8" style="102" customWidth="1"/>
    <col min="15109" max="15109" width="11.42578125" style="102"/>
    <col min="15110" max="15110" width="32.28515625" style="102" customWidth="1"/>
    <col min="15111" max="15117" width="11.42578125" style="102"/>
    <col min="15118" max="15118" width="37.28515625" style="102" customWidth="1"/>
    <col min="15119" max="15125" width="11.42578125" style="102"/>
    <col min="15126" max="15126" width="36.140625" style="102" customWidth="1"/>
    <col min="15127" max="15133" width="11.42578125" style="102"/>
    <col min="15134" max="15134" width="39.28515625" style="102" customWidth="1"/>
    <col min="15135" max="15357" width="11.42578125" style="102"/>
    <col min="15358" max="15358" width="35" style="102" customWidth="1"/>
    <col min="15359" max="15359" width="12.28515625" style="102" customWidth="1"/>
    <col min="15360" max="15360" width="10.7109375" style="102" customWidth="1"/>
    <col min="15361" max="15361" width="10" style="102" customWidth="1"/>
    <col min="15362" max="15362" width="10.7109375" style="102" customWidth="1"/>
    <col min="15363" max="15364" width="8" style="102" customWidth="1"/>
    <col min="15365" max="15365" width="11.42578125" style="102"/>
    <col min="15366" max="15366" width="32.28515625" style="102" customWidth="1"/>
    <col min="15367" max="15373" width="11.42578125" style="102"/>
    <col min="15374" max="15374" width="37.28515625" style="102" customWidth="1"/>
    <col min="15375" max="15381" width="11.42578125" style="102"/>
    <col min="15382" max="15382" width="36.140625" style="102" customWidth="1"/>
    <col min="15383" max="15389" width="11.42578125" style="102"/>
    <col min="15390" max="15390" width="39.28515625" style="102" customWidth="1"/>
    <col min="15391" max="15613" width="11.42578125" style="102"/>
    <col min="15614" max="15614" width="35" style="102" customWidth="1"/>
    <col min="15615" max="15615" width="12.28515625" style="102" customWidth="1"/>
    <col min="15616" max="15616" width="10.7109375" style="102" customWidth="1"/>
    <col min="15617" max="15617" width="10" style="102" customWidth="1"/>
    <col min="15618" max="15618" width="10.7109375" style="102" customWidth="1"/>
    <col min="15619" max="15620" width="8" style="102" customWidth="1"/>
    <col min="15621" max="15621" width="11.42578125" style="102"/>
    <col min="15622" max="15622" width="32.28515625" style="102" customWidth="1"/>
    <col min="15623" max="15629" width="11.42578125" style="102"/>
    <col min="15630" max="15630" width="37.28515625" style="102" customWidth="1"/>
    <col min="15631" max="15637" width="11.42578125" style="102"/>
    <col min="15638" max="15638" width="36.140625" style="102" customWidth="1"/>
    <col min="15639" max="15645" width="11.42578125" style="102"/>
    <col min="15646" max="15646" width="39.28515625" style="102" customWidth="1"/>
    <col min="15647" max="15869" width="11.42578125" style="102"/>
    <col min="15870" max="15870" width="35" style="102" customWidth="1"/>
    <col min="15871" max="15871" width="12.28515625" style="102" customWidth="1"/>
    <col min="15872" max="15872" width="10.7109375" style="102" customWidth="1"/>
    <col min="15873" max="15873" width="10" style="102" customWidth="1"/>
    <col min="15874" max="15874" width="10.7109375" style="102" customWidth="1"/>
    <col min="15875" max="15876" width="8" style="102" customWidth="1"/>
    <col min="15877" max="15877" width="11.42578125" style="102"/>
    <col min="15878" max="15878" width="32.28515625" style="102" customWidth="1"/>
    <col min="15879" max="15885" width="11.42578125" style="102"/>
    <col min="15886" max="15886" width="37.28515625" style="102" customWidth="1"/>
    <col min="15887" max="15893" width="11.42578125" style="102"/>
    <col min="15894" max="15894" width="36.140625" style="102" customWidth="1"/>
    <col min="15895" max="15901" width="11.42578125" style="102"/>
    <col min="15902" max="15902" width="39.28515625" style="102" customWidth="1"/>
    <col min="15903" max="16125" width="11.42578125" style="102"/>
    <col min="16126" max="16126" width="35" style="102" customWidth="1"/>
    <col min="16127" max="16127" width="12.28515625" style="102" customWidth="1"/>
    <col min="16128" max="16128" width="10.7109375" style="102" customWidth="1"/>
    <col min="16129" max="16129" width="10" style="102" customWidth="1"/>
    <col min="16130" max="16130" width="10.7109375" style="102" customWidth="1"/>
    <col min="16131" max="16132" width="8" style="102" customWidth="1"/>
    <col min="16133" max="16133" width="11.42578125" style="102"/>
    <col min="16134" max="16134" width="32.28515625" style="102" customWidth="1"/>
    <col min="16135" max="16141" width="11.42578125" style="102"/>
    <col min="16142" max="16142" width="37.28515625" style="102" customWidth="1"/>
    <col min="16143" max="16149" width="11.42578125" style="102"/>
    <col min="16150" max="16150" width="36.140625" style="102" customWidth="1"/>
    <col min="16151" max="16157" width="11.42578125" style="102"/>
    <col min="16158" max="16158" width="39.28515625" style="102" customWidth="1"/>
    <col min="16159" max="16384" width="11.42578125" style="102"/>
  </cols>
  <sheetData>
    <row r="1" spans="1:11">
      <c r="A1" s="1595" t="s">
        <v>59</v>
      </c>
      <c r="B1" s="1595"/>
      <c r="C1" s="1595"/>
      <c r="D1" s="1595"/>
      <c r="E1" s="1595"/>
      <c r="F1" s="1595"/>
      <c r="G1" s="1595"/>
    </row>
    <row r="2" spans="1:11">
      <c r="A2" s="1576" t="s">
        <v>1</v>
      </c>
      <c r="B2" s="1576"/>
      <c r="C2" s="1576"/>
      <c r="D2" s="1576"/>
      <c r="E2" s="1576"/>
      <c r="F2" s="1576"/>
      <c r="G2" s="1576"/>
    </row>
    <row r="3" spans="1:11">
      <c r="A3" s="1577" t="s">
        <v>2</v>
      </c>
      <c r="B3" s="1577"/>
      <c r="C3" s="1577"/>
      <c r="D3" s="1577"/>
      <c r="E3" s="1577"/>
      <c r="F3" s="1577"/>
      <c r="G3" s="1577"/>
    </row>
    <row r="4" spans="1:11" ht="6" customHeight="1">
      <c r="A4" s="145"/>
      <c r="B4" s="145"/>
      <c r="C4" s="145"/>
      <c r="D4" s="145"/>
      <c r="E4" s="145"/>
      <c r="F4" s="145"/>
      <c r="G4" s="145"/>
    </row>
    <row r="5" spans="1:11" s="146" customFormat="1" ht="12.75" customHeight="1">
      <c r="A5" s="1587" t="s">
        <v>3</v>
      </c>
      <c r="B5" s="1581" t="s">
        <v>4</v>
      </c>
      <c r="C5" s="1582"/>
      <c r="D5" s="1572"/>
      <c r="E5" s="1571" t="s">
        <v>5</v>
      </c>
      <c r="F5" s="1582"/>
      <c r="G5" s="1583"/>
      <c r="H5" s="102"/>
    </row>
    <row r="6" spans="1:11" s="150" customFormat="1" ht="25.5" customHeight="1">
      <c r="A6" s="1579"/>
      <c r="B6" s="1596" t="s">
        <v>6</v>
      </c>
      <c r="C6" s="1586" t="s">
        <v>7</v>
      </c>
      <c r="D6" s="1572"/>
      <c r="E6" s="1571" t="s">
        <v>8</v>
      </c>
      <c r="F6" s="1572"/>
      <c r="G6" s="12">
        <v>2021</v>
      </c>
      <c r="H6" s="102"/>
      <c r="I6" s="147"/>
      <c r="J6" s="148">
        <v>1.0779000000000001</v>
      </c>
      <c r="K6" s="149" t="s">
        <v>60</v>
      </c>
    </row>
    <row r="7" spans="1:11" s="146" customFormat="1">
      <c r="A7" s="1580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6" t="s">
        <v>13</v>
      </c>
      <c r="H7" s="102"/>
      <c r="I7" s="151"/>
    </row>
    <row r="8" spans="1:11">
      <c r="A8" s="152" t="s">
        <v>59</v>
      </c>
      <c r="B8" s="153">
        <f>B10+B16+B19+B23+B26+B29+B31+B33</f>
        <v>1509184337</v>
      </c>
      <c r="C8" s="153">
        <f>C10+C16+C19+C23+C26+C29+C31+C33</f>
        <v>1418344688</v>
      </c>
      <c r="D8" s="153">
        <f>D10+D16+D19+D23+D26+D29+D31+D33</f>
        <v>1621870626.9000001</v>
      </c>
      <c r="E8" s="153">
        <f>D8-C8</f>
        <v>203525938.9000001</v>
      </c>
      <c r="F8" s="21">
        <f>(D8*100/C8)-100</f>
        <v>14.349540039310952</v>
      </c>
      <c r="G8" s="154">
        <f>(D8/1.0779)/B8*100-100</f>
        <v>-0.29993364448182547</v>
      </c>
      <c r="H8" s="155"/>
      <c r="I8" s="156"/>
    </row>
    <row r="9" spans="1:11" s="1" customFormat="1" ht="6.75" customHeight="1">
      <c r="A9" s="157"/>
      <c r="B9" s="157"/>
      <c r="C9" s="157"/>
      <c r="D9" s="157"/>
      <c r="E9" s="157"/>
      <c r="F9" s="157"/>
      <c r="G9" s="157"/>
      <c r="H9" s="158"/>
      <c r="I9" s="151"/>
    </row>
    <row r="10" spans="1:11">
      <c r="A10" s="159" t="s">
        <v>61</v>
      </c>
      <c r="B10" s="160">
        <f>SUM(B11:B14)</f>
        <v>53148089</v>
      </c>
      <c r="C10" s="161">
        <f>SUM(C11:C14)</f>
        <v>50157064</v>
      </c>
      <c r="D10" s="161">
        <f>D11+D12+D13+D14</f>
        <v>63460456</v>
      </c>
      <c r="E10" s="162">
        <f>D10-C10</f>
        <v>13303392</v>
      </c>
      <c r="F10" s="33">
        <f>(D10*100/C10)-100</f>
        <v>26.523466365575146</v>
      </c>
      <c r="G10" s="22">
        <f>(D10/1.0779)/B10*100-100</f>
        <v>10.773802258243819</v>
      </c>
      <c r="H10" s="158"/>
      <c r="I10" s="151"/>
    </row>
    <row r="11" spans="1:11">
      <c r="A11" s="163" t="s">
        <v>62</v>
      </c>
      <c r="B11" s="36">
        <v>3782714</v>
      </c>
      <c r="C11" s="36">
        <v>2640934</v>
      </c>
      <c r="D11" s="36">
        <v>4070738</v>
      </c>
      <c r="E11" s="38">
        <f>D11-C11</f>
        <v>1429804</v>
      </c>
      <c r="F11" s="39">
        <f>(D11*100/C11)-100</f>
        <v>54.140088317239275</v>
      </c>
      <c r="G11" s="40">
        <f>(D11/1.0779)/B11*100-100</f>
        <v>-0.16308042170349779</v>
      </c>
      <c r="H11" s="158"/>
      <c r="I11" s="151"/>
    </row>
    <row r="12" spans="1:11">
      <c r="A12" s="163" t="s">
        <v>63</v>
      </c>
      <c r="B12" s="36">
        <v>119733</v>
      </c>
      <c r="C12" s="36">
        <v>74821</v>
      </c>
      <c r="D12" s="36">
        <v>4062294</v>
      </c>
      <c r="E12" s="38">
        <f>D12-C12</f>
        <v>3987473</v>
      </c>
      <c r="F12" s="39">
        <f>(D12*100/C12)-100</f>
        <v>5329.3500487830961</v>
      </c>
      <c r="G12" s="40">
        <f>(D12/1.0779)/B12*100-100</f>
        <v>3047.5962209626405</v>
      </c>
      <c r="H12" s="158"/>
      <c r="I12" s="151"/>
    </row>
    <row r="13" spans="1:11" ht="22.5">
      <c r="A13" s="164" t="s">
        <v>64</v>
      </c>
      <c r="B13" s="36">
        <v>48870461</v>
      </c>
      <c r="C13" s="36">
        <v>46994375</v>
      </c>
      <c r="D13" s="36">
        <v>54705074</v>
      </c>
      <c r="E13" s="38">
        <f>D13-C13</f>
        <v>7710699</v>
      </c>
      <c r="F13" s="39">
        <f>(D13*100/C13)-100</f>
        <v>16.407706241438476</v>
      </c>
      <c r="G13" s="40">
        <f>(D13/1.0779)/B13*100-100</f>
        <v>3.8490916353633509</v>
      </c>
      <c r="H13" s="158"/>
      <c r="I13" s="151"/>
    </row>
    <row r="14" spans="1:11">
      <c r="A14" s="164" t="s">
        <v>65</v>
      </c>
      <c r="B14" s="36">
        <v>375181</v>
      </c>
      <c r="C14" s="36">
        <v>446934</v>
      </c>
      <c r="D14" s="36">
        <v>622350</v>
      </c>
      <c r="E14" s="38">
        <f>D14-C14</f>
        <v>175416</v>
      </c>
      <c r="F14" s="165">
        <f>(D14*100/C14)-100</f>
        <v>39.248748137308866</v>
      </c>
      <c r="G14" s="40">
        <f>(D14/1.0779)/B14*100-100</f>
        <v>53.891766661628481</v>
      </c>
      <c r="H14" s="158"/>
      <c r="I14" s="151"/>
    </row>
    <row r="15" spans="1:11">
      <c r="A15" s="164"/>
      <c r="B15" s="166"/>
      <c r="C15" s="36"/>
      <c r="D15" s="36"/>
      <c r="E15" s="38"/>
      <c r="F15" s="39"/>
      <c r="G15" s="40"/>
      <c r="H15" s="158"/>
      <c r="I15" s="151"/>
    </row>
    <row r="16" spans="1:11">
      <c r="A16" s="167" t="s">
        <v>66</v>
      </c>
      <c r="B16" s="168">
        <f t="shared" ref="B16:D16" si="0">B17</f>
        <v>12446392</v>
      </c>
      <c r="C16" s="168">
        <f t="shared" si="0"/>
        <v>11074375</v>
      </c>
      <c r="D16" s="168">
        <f t="shared" si="0"/>
        <v>14474853</v>
      </c>
      <c r="E16" s="32">
        <f t="shared" ref="E16:E34" si="1">D16-C16</f>
        <v>3400478</v>
      </c>
      <c r="F16" s="33">
        <f>(D16*100/C16)-100</f>
        <v>30.705823127716002</v>
      </c>
      <c r="G16" s="40">
        <f>(D16/1.0779)/B16*100-100</f>
        <v>7.8927381612938774</v>
      </c>
      <c r="H16" s="158"/>
      <c r="I16" s="151"/>
    </row>
    <row r="17" spans="1:9">
      <c r="A17" s="163" t="s">
        <v>67</v>
      </c>
      <c r="B17" s="36">
        <v>12446392</v>
      </c>
      <c r="C17" s="36">
        <v>11074375</v>
      </c>
      <c r="D17" s="36">
        <v>14474853</v>
      </c>
      <c r="E17" s="38">
        <f t="shared" si="1"/>
        <v>3400478</v>
      </c>
      <c r="F17" s="39">
        <f t="shared" ref="F17" si="2">(D17*100/C17)-100</f>
        <v>30.705823127716002</v>
      </c>
      <c r="G17" s="40">
        <f>(D17/1.0779)/B17*100-100</f>
        <v>7.8927381612938774</v>
      </c>
      <c r="H17" s="158"/>
      <c r="I17" s="151"/>
    </row>
    <row r="18" spans="1:9" ht="7.5" customHeight="1">
      <c r="A18" s="163"/>
      <c r="B18" s="166"/>
      <c r="C18" s="36"/>
      <c r="D18" s="36"/>
      <c r="E18" s="38"/>
      <c r="F18" s="39"/>
      <c r="G18" s="40"/>
      <c r="H18" s="158"/>
      <c r="I18" s="151"/>
    </row>
    <row r="19" spans="1:9" ht="33.75">
      <c r="A19" s="167" t="s">
        <v>68</v>
      </c>
      <c r="B19" s="168">
        <f>B20+B21</f>
        <v>64141895</v>
      </c>
      <c r="C19" s="168">
        <f>C20+C21</f>
        <v>50058764</v>
      </c>
      <c r="D19" s="168">
        <f>D20+D21</f>
        <v>117542596</v>
      </c>
      <c r="E19" s="32">
        <f>D19-C19</f>
        <v>67483832</v>
      </c>
      <c r="F19" s="33">
        <f t="shared" ref="F19" si="3">(D19*100/C19)-100</f>
        <v>134.80922541355596</v>
      </c>
      <c r="G19" s="22">
        <f>(D19/1.0779)/B19*100-100</f>
        <v>70.010216218435204</v>
      </c>
      <c r="H19" s="158"/>
      <c r="I19" s="151"/>
    </row>
    <row r="20" spans="1:9" ht="22.5">
      <c r="A20" s="164" t="s">
        <v>69</v>
      </c>
      <c r="B20" s="36">
        <v>433054</v>
      </c>
      <c r="C20" s="36">
        <v>188319</v>
      </c>
      <c r="D20" s="36">
        <v>169479</v>
      </c>
      <c r="E20" s="38">
        <f>D20-C20</f>
        <v>-18840</v>
      </c>
      <c r="F20" s="39">
        <f>(D20*100/C20)-100</f>
        <v>-10.004301212304654</v>
      </c>
      <c r="G20" s="40">
        <f>(D20/1.0779)/B20*100-100</f>
        <v>-63.692581892219295</v>
      </c>
      <c r="H20" s="158"/>
      <c r="I20" s="151"/>
    </row>
    <row r="21" spans="1:9">
      <c r="A21" s="163" t="s">
        <v>70</v>
      </c>
      <c r="B21" s="36">
        <v>63708841</v>
      </c>
      <c r="C21" s="36">
        <v>49870445</v>
      </c>
      <c r="D21" s="36">
        <v>117373117</v>
      </c>
      <c r="E21" s="38">
        <f>D21-C21</f>
        <v>67502672</v>
      </c>
      <c r="F21" s="39">
        <f>(D21*100/C21)-100</f>
        <v>135.35606510028134</v>
      </c>
      <c r="G21" s="40">
        <f>(D21/1.0779)/B21*100-100</f>
        <v>70.919046619744961</v>
      </c>
      <c r="H21" s="158"/>
      <c r="I21" s="151"/>
    </row>
    <row r="22" spans="1:9" ht="8.25" customHeight="1">
      <c r="A22" s="163"/>
      <c r="B22" s="166"/>
      <c r="C22" s="36"/>
      <c r="D22" s="36"/>
      <c r="E22" s="38"/>
      <c r="F22" s="39"/>
      <c r="G22" s="40"/>
      <c r="H22" s="158"/>
      <c r="I22" s="151"/>
    </row>
    <row r="23" spans="1:9">
      <c r="A23" s="167" t="s">
        <v>71</v>
      </c>
      <c r="B23" s="168">
        <f>B24</f>
        <v>1187986395</v>
      </c>
      <c r="C23" s="168">
        <f>C24</f>
        <v>1100813211</v>
      </c>
      <c r="D23" s="168">
        <f>D24</f>
        <v>1183464217</v>
      </c>
      <c r="E23" s="32">
        <f>D23-C23</f>
        <v>82651006</v>
      </c>
      <c r="F23" s="33">
        <f>(D23*100/C23)-100</f>
        <v>7.5081771524996697</v>
      </c>
      <c r="G23" s="22">
        <f>(D23/1.0779)/B23*100-100</f>
        <v>-7.5801642760182943</v>
      </c>
      <c r="H23" s="158"/>
      <c r="I23" s="151"/>
    </row>
    <row r="24" spans="1:9" ht="22.5">
      <c r="A24" s="164" t="s">
        <v>72</v>
      </c>
      <c r="B24" s="36">
        <v>1187986395</v>
      </c>
      <c r="C24" s="36">
        <v>1100813211</v>
      </c>
      <c r="D24" s="36">
        <v>1183464217</v>
      </c>
      <c r="E24" s="38">
        <f>D24-C24</f>
        <v>82651006</v>
      </c>
      <c r="F24" s="39">
        <f>(D24*100/C24)-100</f>
        <v>7.5081771524996697</v>
      </c>
      <c r="G24" s="40">
        <f>(D24/1.0779)/B24*100-100</f>
        <v>-7.5801642760182943</v>
      </c>
      <c r="H24" s="158"/>
      <c r="I24" s="151"/>
    </row>
    <row r="25" spans="1:9" ht="6.75" customHeight="1">
      <c r="A25" s="164"/>
      <c r="B25" s="36"/>
      <c r="C25" s="36"/>
      <c r="D25" s="36"/>
      <c r="E25" s="38"/>
      <c r="F25" s="39"/>
      <c r="G25" s="40"/>
      <c r="H25" s="158"/>
      <c r="I25" s="151"/>
    </row>
    <row r="26" spans="1:9">
      <c r="A26" s="167" t="s">
        <v>73</v>
      </c>
      <c r="B26" s="168">
        <f>B27</f>
        <v>3542946</v>
      </c>
      <c r="C26" s="168">
        <f>C27</f>
        <v>3203190</v>
      </c>
      <c r="D26" s="168">
        <f>D27</f>
        <v>38399716</v>
      </c>
      <c r="E26" s="31">
        <f>D26-C26</f>
        <v>35196526</v>
      </c>
      <c r="F26" s="68">
        <f>(D26*100/C26)-100</f>
        <v>1098.7960751625724</v>
      </c>
      <c r="G26" s="22">
        <f>(D26/1.0779)/B26*100-100</f>
        <v>905.50678941700062</v>
      </c>
      <c r="H26" s="169"/>
      <c r="I26" s="151"/>
    </row>
    <row r="27" spans="1:9" ht="22.5">
      <c r="A27" s="164" t="s">
        <v>74</v>
      </c>
      <c r="B27" s="36">
        <v>3542946</v>
      </c>
      <c r="C27" s="36">
        <v>3203190</v>
      </c>
      <c r="D27" s="36">
        <v>38399716</v>
      </c>
      <c r="E27" s="38">
        <f>D27-C27</f>
        <v>35196526</v>
      </c>
      <c r="F27" s="39">
        <f>(D27*100/C27)-100</f>
        <v>1098.7960751625724</v>
      </c>
      <c r="G27" s="40">
        <f>(D27/1.0779)/B27*100-100</f>
        <v>905.50678941700062</v>
      </c>
      <c r="H27" s="158"/>
      <c r="I27" s="151"/>
    </row>
    <row r="28" spans="1:9" ht="4.5" customHeight="1">
      <c r="A28" s="164"/>
      <c r="B28" s="166"/>
      <c r="C28" s="36"/>
      <c r="D28" s="36"/>
      <c r="E28" s="38"/>
      <c r="F28" s="40"/>
      <c r="G28" s="170"/>
      <c r="H28" s="158"/>
      <c r="I28" s="151"/>
    </row>
    <row r="29" spans="1:9">
      <c r="A29" s="167" t="s">
        <v>75</v>
      </c>
      <c r="B29" s="171">
        <v>15495154</v>
      </c>
      <c r="C29" s="171">
        <v>14286734</v>
      </c>
      <c r="D29" s="171">
        <v>17354584.899999999</v>
      </c>
      <c r="E29" s="172">
        <f>D29-C29</f>
        <v>3067850.8999999985</v>
      </c>
      <c r="F29" s="33">
        <f>(D29*100/C29)-100</f>
        <v>21.473423527028629</v>
      </c>
      <c r="G29" s="22">
        <f>(D29/1.0779)/B29*100-100</f>
        <v>3.9058170090843731</v>
      </c>
      <c r="H29" s="158"/>
      <c r="I29" s="151"/>
    </row>
    <row r="30" spans="1:9" ht="6.75" customHeight="1">
      <c r="A30" s="163"/>
      <c r="B30" s="166"/>
      <c r="C30" s="36"/>
      <c r="D30" s="36"/>
      <c r="E30" s="38"/>
      <c r="F30" s="39"/>
      <c r="G30" s="40"/>
      <c r="H30" s="158"/>
      <c r="I30" s="151"/>
    </row>
    <row r="31" spans="1:9" ht="50.25" customHeight="1">
      <c r="A31" s="173" t="s">
        <v>76</v>
      </c>
      <c r="B31" s="166">
        <v>0</v>
      </c>
      <c r="C31" s="174">
        <v>1</v>
      </c>
      <c r="D31" s="36">
        <v>0</v>
      </c>
      <c r="E31" s="36">
        <v>0</v>
      </c>
      <c r="F31" s="165">
        <v>0</v>
      </c>
      <c r="G31" s="175">
        <v>0</v>
      </c>
      <c r="H31" s="158"/>
      <c r="I31" s="151"/>
    </row>
    <row r="32" spans="1:9" ht="6.75" customHeight="1">
      <c r="A32" s="163"/>
      <c r="B32" s="166"/>
      <c r="C32" s="174"/>
      <c r="D32" s="36"/>
      <c r="E32" s="38"/>
      <c r="F32" s="39"/>
      <c r="G32" s="40"/>
      <c r="H32" s="158"/>
      <c r="I32" s="151"/>
    </row>
    <row r="33" spans="1:9">
      <c r="A33" s="159" t="s">
        <v>77</v>
      </c>
      <c r="B33" s="168">
        <f t="shared" ref="B33:D33" si="4">B34</f>
        <v>172423466</v>
      </c>
      <c r="C33" s="129">
        <f t="shared" si="4"/>
        <v>188751349</v>
      </c>
      <c r="D33" s="168">
        <f t="shared" si="4"/>
        <v>187174204</v>
      </c>
      <c r="E33" s="32">
        <f>D33-C33</f>
        <v>-1577145</v>
      </c>
      <c r="F33" s="33">
        <f>(D33*100/C33)-100</f>
        <v>-0.83556753811598128</v>
      </c>
      <c r="G33" s="22">
        <f>(D33/1.0779)/B33*100-100</f>
        <v>0.70966516695301607</v>
      </c>
      <c r="H33" s="158"/>
      <c r="I33" s="151"/>
    </row>
    <row r="34" spans="1:9">
      <c r="A34" s="176" t="s">
        <v>78</v>
      </c>
      <c r="B34" s="177">
        <v>172423466</v>
      </c>
      <c r="C34" s="121">
        <v>188751349</v>
      </c>
      <c r="D34" s="38">
        <v>187174204</v>
      </c>
      <c r="E34" s="38">
        <f t="shared" si="1"/>
        <v>-1577145</v>
      </c>
      <c r="F34" s="39">
        <f>(D34*100/C34)-100</f>
        <v>-0.83556753811598128</v>
      </c>
      <c r="G34" s="40">
        <f>(D34/1.0779)/B34*100-100</f>
        <v>0.70966516695301607</v>
      </c>
      <c r="H34" s="158"/>
      <c r="I34" s="151"/>
    </row>
    <row r="35" spans="1:9" ht="7.5" customHeight="1">
      <c r="A35" s="178"/>
      <c r="B35" s="179"/>
      <c r="C35" s="180"/>
      <c r="D35" s="181"/>
      <c r="E35" s="181"/>
      <c r="F35" s="182"/>
      <c r="G35" s="183"/>
      <c r="I35" s="151"/>
    </row>
    <row r="36" spans="1:9">
      <c r="A36" s="184" t="s">
        <v>79</v>
      </c>
      <c r="B36" s="184"/>
      <c r="C36" s="184"/>
      <c r="D36" s="185"/>
      <c r="E36" s="186"/>
      <c r="F36" s="186"/>
    </row>
    <row r="37" spans="1:9">
      <c r="A37" s="1594"/>
      <c r="B37" s="1594"/>
      <c r="C37" s="186"/>
      <c r="D37" s="186"/>
      <c r="E37" s="186"/>
      <c r="F37" s="186"/>
    </row>
    <row r="39" spans="1:9">
      <c r="C39" s="187"/>
    </row>
  </sheetData>
  <mergeCells count="10">
    <mergeCell ref="A37:B37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rintOptions horizontalCentered="1"/>
  <pageMargins left="0.74803149606299213" right="0.47244094488188981" top="0.98425196850393704" bottom="0.98425196850393704" header="0" footer="0"/>
  <pageSetup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B19" sqref="B19"/>
    </sheetView>
  </sheetViews>
  <sheetFormatPr baseColWidth="10" defaultRowHeight="15"/>
  <cols>
    <col min="1" max="1" width="28.42578125" customWidth="1"/>
    <col min="2" max="4" width="17" customWidth="1"/>
  </cols>
  <sheetData>
    <row r="1" spans="1:4">
      <c r="A1" s="1643" t="s">
        <v>678</v>
      </c>
      <c r="B1" s="1643"/>
      <c r="C1" s="1643"/>
      <c r="D1" s="1643"/>
    </row>
    <row r="2" spans="1:4">
      <c r="A2" s="1643" t="s">
        <v>679</v>
      </c>
      <c r="B2" s="1643"/>
      <c r="C2" s="1643"/>
      <c r="D2" s="1643"/>
    </row>
    <row r="3" spans="1:4">
      <c r="A3" s="1643" t="s">
        <v>680</v>
      </c>
      <c r="B3" s="1643"/>
      <c r="C3" s="1643"/>
      <c r="D3" s="1643"/>
    </row>
    <row r="4" spans="1:4">
      <c r="A4" s="1644" t="s">
        <v>681</v>
      </c>
      <c r="B4" s="1644"/>
      <c r="C4" s="1644"/>
      <c r="D4" s="1644"/>
    </row>
    <row r="5" spans="1:4" ht="15.75" thickBot="1">
      <c r="C5" s="580"/>
      <c r="D5" s="581"/>
    </row>
    <row r="6" spans="1:4" ht="15.75" thickBot="1">
      <c r="A6" s="1670" t="s">
        <v>3</v>
      </c>
      <c r="B6" s="582" t="s">
        <v>304</v>
      </c>
      <c r="C6" s="537" t="s">
        <v>304</v>
      </c>
      <c r="D6" s="1670" t="s">
        <v>667</v>
      </c>
    </row>
    <row r="7" spans="1:4" ht="15.75" thickBot="1">
      <c r="A7" s="1671"/>
      <c r="B7" s="537">
        <v>2021</v>
      </c>
      <c r="C7" s="583">
        <v>2022</v>
      </c>
      <c r="D7" s="1671"/>
    </row>
    <row r="8" spans="1:4">
      <c r="A8" s="584" t="s">
        <v>14</v>
      </c>
      <c r="B8" s="585">
        <v>8265816613</v>
      </c>
      <c r="C8" s="597">
        <v>8625876289</v>
      </c>
      <c r="D8" s="598">
        <v>360059676</v>
      </c>
    </row>
    <row r="9" spans="1:4">
      <c r="A9" s="599"/>
      <c r="B9" s="600"/>
      <c r="C9" s="601"/>
      <c r="D9" s="500"/>
    </row>
    <row r="10" spans="1:4">
      <c r="A10" s="586" t="s">
        <v>682</v>
      </c>
      <c r="B10" s="592">
        <v>7132449738</v>
      </c>
      <c r="C10" s="602">
        <v>7440578928</v>
      </c>
      <c r="D10" s="603">
        <v>308129190</v>
      </c>
    </row>
    <row r="11" spans="1:4">
      <c r="A11" s="586"/>
      <c r="B11" s="587"/>
      <c r="C11" s="604"/>
      <c r="D11" s="605"/>
    </row>
    <row r="12" spans="1:4">
      <c r="A12" s="586" t="s">
        <v>683</v>
      </c>
      <c r="B12" s="606">
        <v>1133366875</v>
      </c>
      <c r="C12" s="607">
        <v>1185297361</v>
      </c>
      <c r="D12" s="608">
        <v>51930486</v>
      </c>
    </row>
    <row r="13" spans="1:4">
      <c r="A13" s="586" t="s">
        <v>684</v>
      </c>
      <c r="B13" s="592">
        <v>1133366875</v>
      </c>
      <c r="C13" s="602">
        <v>1185297361</v>
      </c>
      <c r="D13" s="603">
        <v>51930486</v>
      </c>
    </row>
    <row r="14" spans="1:4">
      <c r="A14" s="586"/>
      <c r="B14" s="587"/>
      <c r="C14" s="604"/>
      <c r="D14" s="605"/>
    </row>
    <row r="15" spans="1:4" ht="15.75" thickBot="1">
      <c r="A15" s="594"/>
      <c r="B15" s="580"/>
      <c r="C15" s="595"/>
      <c r="D15" s="596"/>
    </row>
  </sheetData>
  <mergeCells count="6">
    <mergeCell ref="A1:D1"/>
    <mergeCell ref="A2:D2"/>
    <mergeCell ref="A3:D3"/>
    <mergeCell ref="A4:D4"/>
    <mergeCell ref="A6:A7"/>
    <mergeCell ref="D6:D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E29" sqref="E29"/>
    </sheetView>
  </sheetViews>
  <sheetFormatPr baseColWidth="10" defaultRowHeight="15"/>
  <cols>
    <col min="1" max="1" width="22.28515625" customWidth="1"/>
    <col min="2" max="2" width="16.5703125" customWidth="1"/>
    <col min="3" max="3" width="16" customWidth="1"/>
    <col min="4" max="4" width="21.5703125" customWidth="1"/>
  </cols>
  <sheetData>
    <row r="1" spans="1:4">
      <c r="A1" s="1643" t="s">
        <v>685</v>
      </c>
      <c r="B1" s="1643"/>
      <c r="C1" s="1643"/>
      <c r="D1" s="1643"/>
    </row>
    <row r="2" spans="1:4">
      <c r="A2" s="1643" t="s">
        <v>686</v>
      </c>
      <c r="B2" s="1643"/>
      <c r="C2" s="1643"/>
      <c r="D2" s="1643"/>
    </row>
    <row r="3" spans="1:4">
      <c r="A3" s="1643" t="s">
        <v>484</v>
      </c>
      <c r="B3" s="1643"/>
      <c r="C3" s="1643"/>
      <c r="D3" s="1643"/>
    </row>
    <row r="4" spans="1:4">
      <c r="A4" s="1644" t="s">
        <v>2</v>
      </c>
      <c r="B4" s="1644"/>
      <c r="C4" s="1644"/>
      <c r="D4" s="1644"/>
    </row>
    <row r="5" spans="1:4" ht="15.75" thickBot="1">
      <c r="C5" s="580"/>
      <c r="D5" s="581"/>
    </row>
    <row r="6" spans="1:4" ht="15.75" thickBot="1">
      <c r="A6" s="1670" t="s">
        <v>3</v>
      </c>
      <c r="B6" s="582" t="s">
        <v>304</v>
      </c>
      <c r="C6" s="537" t="s">
        <v>304</v>
      </c>
      <c r="D6" s="1670" t="s">
        <v>667</v>
      </c>
    </row>
    <row r="7" spans="1:4" ht="15.75" thickBot="1">
      <c r="A7" s="1671"/>
      <c r="B7" s="537">
        <v>2021</v>
      </c>
      <c r="C7" s="583">
        <v>2022</v>
      </c>
      <c r="D7" s="1671"/>
    </row>
    <row r="8" spans="1:4">
      <c r="A8" s="584" t="s">
        <v>14</v>
      </c>
      <c r="B8" s="585">
        <v>2742814610</v>
      </c>
      <c r="C8" s="597">
        <v>3107435246</v>
      </c>
      <c r="D8" s="609" t="s">
        <v>687</v>
      </c>
    </row>
    <row r="9" spans="1:4">
      <c r="A9" s="599"/>
      <c r="B9" s="600"/>
      <c r="C9" s="601"/>
      <c r="D9" s="500"/>
    </row>
    <row r="10" spans="1:4" ht="82.5" customHeight="1">
      <c r="A10" s="1733" t="s">
        <v>688</v>
      </c>
      <c r="B10" s="592">
        <v>2742814610</v>
      </c>
      <c r="C10" s="602">
        <v>3107435246</v>
      </c>
      <c r="D10" s="603">
        <v>364620636</v>
      </c>
    </row>
    <row r="11" spans="1:4">
      <c r="A11" s="1733"/>
      <c r="B11" s="587"/>
      <c r="C11" s="604"/>
      <c r="D11" s="605"/>
    </row>
    <row r="12" spans="1:4">
      <c r="A12" s="1733"/>
      <c r="B12" s="587"/>
      <c r="C12" s="604"/>
      <c r="D12" s="605"/>
    </row>
    <row r="13" spans="1:4" ht="15.75" thickBot="1">
      <c r="A13" s="594"/>
      <c r="B13" s="580"/>
      <c r="C13" s="595"/>
      <c r="D13" s="596"/>
    </row>
  </sheetData>
  <mergeCells count="7">
    <mergeCell ref="A10:A12"/>
    <mergeCell ref="A1:D1"/>
    <mergeCell ref="A2:D2"/>
    <mergeCell ref="A3:D3"/>
    <mergeCell ref="A4:D4"/>
    <mergeCell ref="A6:A7"/>
    <mergeCell ref="D6:D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D24" sqref="D24"/>
    </sheetView>
  </sheetViews>
  <sheetFormatPr baseColWidth="10" defaultRowHeight="15"/>
  <cols>
    <col min="1" max="1" width="24.5703125" customWidth="1"/>
    <col min="2" max="2" width="13.7109375" customWidth="1"/>
    <col min="3" max="3" width="13.42578125" customWidth="1"/>
    <col min="4" max="4" width="17.42578125" customWidth="1"/>
  </cols>
  <sheetData>
    <row r="1" spans="1:4">
      <c r="A1" s="1643" t="s">
        <v>689</v>
      </c>
      <c r="B1" s="1643"/>
      <c r="C1" s="1643"/>
      <c r="D1" s="1643"/>
    </row>
    <row r="2" spans="1:4">
      <c r="A2" s="1643" t="s">
        <v>484</v>
      </c>
      <c r="B2" s="1643"/>
      <c r="C2" s="1643"/>
      <c r="D2" s="1643"/>
    </row>
    <row r="3" spans="1:4">
      <c r="A3" s="1644" t="s">
        <v>2</v>
      </c>
      <c r="B3" s="1644"/>
      <c r="C3" s="1644"/>
      <c r="D3" s="1644"/>
    </row>
    <row r="4" spans="1:4" ht="15.75" thickBot="1">
      <c r="C4" s="580"/>
      <c r="D4" s="581"/>
    </row>
    <row r="5" spans="1:4" ht="15.75" thickBot="1">
      <c r="A5" s="1670" t="s">
        <v>3</v>
      </c>
      <c r="B5" s="582" t="s">
        <v>304</v>
      </c>
      <c r="C5" s="537" t="s">
        <v>304</v>
      </c>
      <c r="D5" s="1670" t="s">
        <v>667</v>
      </c>
    </row>
    <row r="6" spans="1:4" ht="15.75" thickBot="1">
      <c r="A6" s="1671"/>
      <c r="B6" s="537">
        <v>2021</v>
      </c>
      <c r="C6" s="583">
        <v>2022</v>
      </c>
      <c r="D6" s="1671"/>
    </row>
    <row r="7" spans="1:4">
      <c r="A7" s="584" t="s">
        <v>14</v>
      </c>
      <c r="B7" s="585">
        <v>1265497596</v>
      </c>
      <c r="C7" s="597">
        <v>1515174073</v>
      </c>
      <c r="D7" s="598">
        <v>249676477</v>
      </c>
    </row>
    <row r="8" spans="1:4">
      <c r="A8" s="599"/>
      <c r="B8" s="600"/>
      <c r="C8" s="601"/>
      <c r="D8" s="500"/>
    </row>
    <row r="9" spans="1:4">
      <c r="A9" s="610" t="s">
        <v>690</v>
      </c>
      <c r="B9" s="592">
        <v>636821692</v>
      </c>
      <c r="C9" s="602">
        <v>755431400</v>
      </c>
      <c r="D9" s="603">
        <v>118609708</v>
      </c>
    </row>
    <row r="10" spans="1:4">
      <c r="A10" s="611"/>
      <c r="C10" s="604"/>
      <c r="D10" s="605"/>
    </row>
    <row r="11" spans="1:4">
      <c r="A11" s="610" t="s">
        <v>691</v>
      </c>
      <c r="B11" s="592">
        <v>298031468</v>
      </c>
      <c r="C11" s="602">
        <v>361712950</v>
      </c>
      <c r="D11" s="603">
        <v>63681482</v>
      </c>
    </row>
    <row r="12" spans="1:4">
      <c r="A12" s="610"/>
      <c r="C12" s="604"/>
      <c r="D12" s="605"/>
    </row>
    <row r="13" spans="1:4" ht="22.5">
      <c r="A13" s="612" t="s">
        <v>692</v>
      </c>
      <c r="B13" s="592">
        <v>330644436</v>
      </c>
      <c r="C13" s="602">
        <v>398029723</v>
      </c>
      <c r="D13" s="603">
        <v>67385287</v>
      </c>
    </row>
    <row r="14" spans="1:4" ht="15.75" thickBot="1">
      <c r="A14" s="594"/>
      <c r="B14" s="580"/>
      <c r="C14" s="595"/>
      <c r="D14" s="596"/>
    </row>
  </sheetData>
  <mergeCells count="5">
    <mergeCell ref="A1:D1"/>
    <mergeCell ref="A2:D2"/>
    <mergeCell ref="A3:D3"/>
    <mergeCell ref="A5:A6"/>
    <mergeCell ref="D5:D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F25" sqref="F25"/>
    </sheetView>
  </sheetViews>
  <sheetFormatPr baseColWidth="10" defaultRowHeight="15"/>
  <cols>
    <col min="1" max="1" width="20.7109375" customWidth="1"/>
    <col min="2" max="2" width="15.28515625" customWidth="1"/>
    <col min="3" max="3" width="15" customWidth="1"/>
    <col min="4" max="4" width="15.140625" customWidth="1"/>
  </cols>
  <sheetData>
    <row r="1" spans="1:4">
      <c r="A1" s="1643" t="s">
        <v>661</v>
      </c>
      <c r="B1" s="1643"/>
      <c r="C1" s="1643"/>
      <c r="D1" s="1643"/>
    </row>
    <row r="2" spans="1:4">
      <c r="A2" s="1643" t="s">
        <v>484</v>
      </c>
      <c r="B2" s="1643"/>
      <c r="C2" s="1643"/>
      <c r="D2" s="1643"/>
    </row>
    <row r="3" spans="1:4">
      <c r="A3" s="1644" t="s">
        <v>2</v>
      </c>
      <c r="B3" s="1644"/>
      <c r="C3" s="1644"/>
      <c r="D3" s="1644"/>
    </row>
    <row r="5" spans="1:4" ht="15.75" thickBot="1"/>
    <row r="6" spans="1:4" ht="15.75" thickBot="1">
      <c r="A6" s="1670" t="s">
        <v>3</v>
      </c>
      <c r="B6" s="582" t="s">
        <v>304</v>
      </c>
      <c r="C6" s="582" t="s">
        <v>304</v>
      </c>
      <c r="D6" s="1670" t="s">
        <v>667</v>
      </c>
    </row>
    <row r="7" spans="1:4" ht="15.75" thickBot="1">
      <c r="A7" s="1671"/>
      <c r="B7" s="537">
        <v>2021</v>
      </c>
      <c r="C7" s="583">
        <v>2022</v>
      </c>
      <c r="D7" s="1671"/>
    </row>
    <row r="8" spans="1:4">
      <c r="A8" s="584" t="s">
        <v>14</v>
      </c>
      <c r="B8" s="585">
        <v>167018612</v>
      </c>
      <c r="C8" s="536">
        <v>179607892</v>
      </c>
      <c r="D8" s="569">
        <v>12589280</v>
      </c>
    </row>
    <row r="9" spans="1:4">
      <c r="A9" s="586"/>
      <c r="B9" s="587"/>
      <c r="C9" s="588"/>
      <c r="D9" s="613"/>
    </row>
    <row r="10" spans="1:4">
      <c r="A10" s="500"/>
      <c r="B10" s="590"/>
      <c r="C10" s="591"/>
      <c r="D10" s="613"/>
    </row>
    <row r="11" spans="1:4">
      <c r="A11" s="573" t="s">
        <v>669</v>
      </c>
      <c r="B11" s="585">
        <v>167018612</v>
      </c>
      <c r="C11" s="533">
        <v>130794437</v>
      </c>
      <c r="D11" s="569">
        <v>-36224175</v>
      </c>
    </row>
    <row r="12" spans="1:4">
      <c r="A12" s="574" t="s">
        <v>670</v>
      </c>
      <c r="B12" s="592">
        <v>90219168</v>
      </c>
      <c r="C12" s="529">
        <v>95908684</v>
      </c>
      <c r="D12" s="575">
        <v>5689516</v>
      </c>
    </row>
    <row r="13" spans="1:4">
      <c r="A13" s="574" t="s">
        <v>671</v>
      </c>
      <c r="B13" s="592">
        <v>18313215</v>
      </c>
      <c r="C13" s="529">
        <v>13430740</v>
      </c>
      <c r="D13" s="575">
        <v>-4882475</v>
      </c>
    </row>
    <row r="14" spans="1:4">
      <c r="A14" s="574" t="s">
        <v>672</v>
      </c>
      <c r="B14" s="592">
        <v>19540439</v>
      </c>
      <c r="C14" s="529">
        <v>21455013</v>
      </c>
      <c r="D14" s="575">
        <v>1914574</v>
      </c>
    </row>
    <row r="15" spans="1:4">
      <c r="A15" s="574" t="s">
        <v>693</v>
      </c>
      <c r="B15" s="592">
        <v>38945790</v>
      </c>
      <c r="C15" s="531"/>
      <c r="D15" s="575">
        <v>-38945790</v>
      </c>
    </row>
    <row r="16" spans="1:4">
      <c r="A16" s="614"/>
      <c r="B16" s="615"/>
      <c r="C16" s="535"/>
      <c r="D16" s="572"/>
    </row>
    <row r="17" spans="1:4">
      <c r="A17" s="568" t="s">
        <v>674</v>
      </c>
      <c r="B17" s="615"/>
      <c r="C17" s="533">
        <v>48813455</v>
      </c>
      <c r="D17" s="569">
        <v>48813455</v>
      </c>
    </row>
    <row r="18" spans="1:4">
      <c r="A18" s="616" t="s">
        <v>694</v>
      </c>
      <c r="B18" s="617"/>
      <c r="C18" s="529">
        <v>48813455</v>
      </c>
      <c r="D18" s="575">
        <v>48813455</v>
      </c>
    </row>
    <row r="19" spans="1:4" ht="15.75" thickBot="1">
      <c r="A19" s="594"/>
      <c r="B19" s="580"/>
      <c r="C19" s="595"/>
      <c r="D19" s="596"/>
    </row>
  </sheetData>
  <mergeCells count="5">
    <mergeCell ref="A1:D1"/>
    <mergeCell ref="A2:D2"/>
    <mergeCell ref="A3:D3"/>
    <mergeCell ref="A6:A7"/>
    <mergeCell ref="D6:D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A25" sqref="A25"/>
    </sheetView>
  </sheetViews>
  <sheetFormatPr baseColWidth="10" defaultRowHeight="15"/>
  <cols>
    <col min="1" max="1" width="21.7109375" customWidth="1"/>
    <col min="2" max="2" width="14.5703125" customWidth="1"/>
    <col min="3" max="3" width="15.7109375" customWidth="1"/>
    <col min="4" max="4" width="19.85546875" customWidth="1"/>
  </cols>
  <sheetData>
    <row r="1" spans="1:4">
      <c r="A1" s="1643" t="s">
        <v>695</v>
      </c>
      <c r="B1" s="1643"/>
      <c r="C1" s="1643"/>
      <c r="D1" s="1643"/>
    </row>
    <row r="2" spans="1:4">
      <c r="A2" s="1643" t="s">
        <v>696</v>
      </c>
      <c r="B2" s="1643"/>
      <c r="C2" s="1643"/>
      <c r="D2" s="1643"/>
    </row>
    <row r="3" spans="1:4">
      <c r="A3" s="1643" t="s">
        <v>484</v>
      </c>
      <c r="B3" s="1643"/>
      <c r="C3" s="1643"/>
      <c r="D3" s="1643"/>
    </row>
    <row r="4" spans="1:4">
      <c r="A4" s="1644" t="s">
        <v>2</v>
      </c>
      <c r="B4" s="1644"/>
      <c r="C4" s="1644"/>
      <c r="D4" s="1644"/>
    </row>
    <row r="5" spans="1:4" ht="15.75" thickBot="1">
      <c r="C5" s="580"/>
      <c r="D5" s="581"/>
    </row>
    <row r="6" spans="1:4" ht="15.75" thickBot="1">
      <c r="A6" s="1670" t="s">
        <v>3</v>
      </c>
      <c r="B6" s="582" t="s">
        <v>304</v>
      </c>
      <c r="C6" s="537" t="s">
        <v>304</v>
      </c>
      <c r="D6" s="1670" t="s">
        <v>667</v>
      </c>
    </row>
    <row r="7" spans="1:4" ht="15.75" thickBot="1">
      <c r="A7" s="1671"/>
      <c r="B7" s="537">
        <v>2021</v>
      </c>
      <c r="C7" s="583">
        <v>2022</v>
      </c>
      <c r="D7" s="1671"/>
    </row>
    <row r="8" spans="1:4">
      <c r="A8" s="584" t="s">
        <v>14</v>
      </c>
      <c r="B8" s="585">
        <v>222050460</v>
      </c>
      <c r="C8" s="597">
        <v>260225223</v>
      </c>
      <c r="D8" s="598">
        <v>38174763</v>
      </c>
    </row>
    <row r="9" spans="1:4">
      <c r="A9" s="599"/>
      <c r="B9" s="600"/>
      <c r="C9" s="601"/>
      <c r="D9" s="618"/>
    </row>
    <row r="10" spans="1:4">
      <c r="A10" s="610" t="s">
        <v>697</v>
      </c>
      <c r="B10" s="592">
        <v>222050460</v>
      </c>
      <c r="C10" s="602">
        <v>260225223</v>
      </c>
      <c r="D10" s="603">
        <v>38174763</v>
      </c>
    </row>
    <row r="11" spans="1:4">
      <c r="A11" s="610"/>
      <c r="B11" s="587"/>
      <c r="C11" s="604"/>
      <c r="D11" s="605"/>
    </row>
    <row r="12" spans="1:4" ht="15.75" thickBot="1">
      <c r="A12" s="594"/>
      <c r="B12" s="580"/>
      <c r="C12" s="595"/>
      <c r="D12" s="596"/>
    </row>
  </sheetData>
  <mergeCells count="6">
    <mergeCell ref="A1:D1"/>
    <mergeCell ref="A2:D2"/>
    <mergeCell ref="A3:D3"/>
    <mergeCell ref="A4:D4"/>
    <mergeCell ref="A6:A7"/>
    <mergeCell ref="D6:D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B21" sqref="B21"/>
    </sheetView>
  </sheetViews>
  <sheetFormatPr baseColWidth="10" defaultRowHeight="15"/>
  <cols>
    <col min="1" max="1" width="26" customWidth="1"/>
    <col min="2" max="2" width="14.5703125" customWidth="1"/>
    <col min="3" max="3" width="15.140625" customWidth="1"/>
    <col min="4" max="4" width="15.42578125" customWidth="1"/>
  </cols>
  <sheetData>
    <row r="1" spans="1:4">
      <c r="A1" s="1643" t="s">
        <v>698</v>
      </c>
      <c r="B1" s="1643"/>
      <c r="C1" s="1643"/>
      <c r="D1" s="1643"/>
    </row>
    <row r="2" spans="1:4">
      <c r="A2" s="1643" t="s">
        <v>699</v>
      </c>
      <c r="B2" s="1643"/>
      <c r="C2" s="1643"/>
      <c r="D2" s="1643"/>
    </row>
    <row r="3" spans="1:4">
      <c r="A3" s="1643" t="s">
        <v>484</v>
      </c>
      <c r="B3" s="1643"/>
      <c r="C3" s="1643"/>
      <c r="D3" s="1643"/>
    </row>
    <row r="4" spans="1:4">
      <c r="A4" s="1644" t="s">
        <v>2</v>
      </c>
      <c r="B4" s="1644"/>
      <c r="C4" s="1644"/>
      <c r="D4" s="1644"/>
    </row>
    <row r="5" spans="1:4" ht="15.75" thickBot="1">
      <c r="C5" s="580"/>
      <c r="D5" s="581"/>
    </row>
    <row r="6" spans="1:4" ht="15.75" thickBot="1">
      <c r="A6" s="1670" t="s">
        <v>3</v>
      </c>
      <c r="B6" s="582" t="s">
        <v>304</v>
      </c>
      <c r="C6" s="537" t="s">
        <v>304</v>
      </c>
      <c r="D6" s="1670" t="s">
        <v>700</v>
      </c>
    </row>
    <row r="7" spans="1:4" ht="15.75" thickBot="1">
      <c r="A7" s="1671"/>
      <c r="B7" s="537">
        <v>2021</v>
      </c>
      <c r="C7" s="583">
        <v>2022</v>
      </c>
      <c r="D7" s="1671"/>
    </row>
    <row r="8" spans="1:4">
      <c r="A8" s="584" t="s">
        <v>14</v>
      </c>
      <c r="B8" s="585">
        <v>2026437641</v>
      </c>
      <c r="C8" s="597">
        <v>2235631729</v>
      </c>
      <c r="D8" s="598">
        <v>209194088</v>
      </c>
    </row>
    <row r="9" spans="1:4">
      <c r="A9" s="601"/>
      <c r="B9" s="599"/>
      <c r="C9" s="600"/>
      <c r="D9" s="500"/>
    </row>
    <row r="10" spans="1:4">
      <c r="A10" s="619" t="s">
        <v>701</v>
      </c>
      <c r="B10" s="605"/>
      <c r="C10" s="592">
        <v>152479061</v>
      </c>
      <c r="D10" s="603">
        <v>152479061</v>
      </c>
    </row>
    <row r="11" spans="1:4">
      <c r="A11" s="619"/>
      <c r="B11" s="586"/>
      <c r="C11" s="587"/>
      <c r="D11" s="605"/>
    </row>
    <row r="12" spans="1:4" ht="22.5">
      <c r="A12" s="619" t="s">
        <v>702</v>
      </c>
      <c r="B12" s="603">
        <v>259202595</v>
      </c>
      <c r="C12" s="592">
        <v>418997013</v>
      </c>
      <c r="D12" s="603">
        <v>159794418</v>
      </c>
    </row>
    <row r="13" spans="1:4">
      <c r="A13" s="619"/>
      <c r="B13" s="586"/>
      <c r="C13" s="587"/>
      <c r="D13" s="605"/>
    </row>
    <row r="14" spans="1:4">
      <c r="A14" s="619" t="s">
        <v>703</v>
      </c>
      <c r="B14" s="603">
        <v>1767235046</v>
      </c>
      <c r="C14" s="592">
        <v>1664155655</v>
      </c>
      <c r="D14" s="603">
        <v>-103079391</v>
      </c>
    </row>
    <row r="15" spans="1:4" ht="15.75" thickBot="1">
      <c r="A15" s="594"/>
      <c r="B15" s="580"/>
      <c r="C15" s="595"/>
      <c r="D15" s="596"/>
    </row>
  </sheetData>
  <mergeCells count="6">
    <mergeCell ref="A1:D1"/>
    <mergeCell ref="A2:D2"/>
    <mergeCell ref="A3:D3"/>
    <mergeCell ref="A4:D4"/>
    <mergeCell ref="A6:A7"/>
    <mergeCell ref="D6:D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1"/>
  <sheetViews>
    <sheetView workbookViewId="0">
      <pane ySplit="3" topLeftCell="A4" activePane="bottomLeft" state="frozen"/>
      <selection pane="bottomLeft" activeCell="N19" sqref="N19"/>
    </sheetView>
  </sheetViews>
  <sheetFormatPr baseColWidth="10" defaultRowHeight="15"/>
  <cols>
    <col min="2" max="2" width="14.28515625" customWidth="1"/>
    <col min="3" max="4" width="15.85546875" bestFit="1" customWidth="1"/>
    <col min="5" max="5" width="13.42578125" bestFit="1" customWidth="1"/>
    <col min="6" max="6" width="14.42578125" bestFit="1" customWidth="1"/>
    <col min="7" max="10" width="13.42578125" bestFit="1" customWidth="1"/>
    <col min="11" max="11" width="13.42578125" customWidth="1"/>
    <col min="12" max="12" width="14.42578125" bestFit="1" customWidth="1"/>
    <col min="13" max="13" width="15.85546875" bestFit="1" customWidth="1"/>
  </cols>
  <sheetData>
    <row r="1" spans="1:13" ht="21.75" customHeight="1">
      <c r="A1" s="1734" t="s">
        <v>704</v>
      </c>
      <c r="B1" s="1734"/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</row>
    <row r="2" spans="1:13" ht="21.75" customHeight="1">
      <c r="A2" s="1734"/>
      <c r="B2" s="1734"/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</row>
    <row r="3" spans="1:13" s="628" customFormat="1" ht="89.25">
      <c r="A3" s="620" t="s">
        <v>705</v>
      </c>
      <c r="B3" s="621" t="s">
        <v>706</v>
      </c>
      <c r="C3" s="622" t="s">
        <v>707</v>
      </c>
      <c r="D3" s="623" t="s">
        <v>708</v>
      </c>
      <c r="E3" s="624" t="s">
        <v>709</v>
      </c>
      <c r="F3" s="624" t="s">
        <v>710</v>
      </c>
      <c r="G3" s="624" t="s">
        <v>711</v>
      </c>
      <c r="H3" s="624" t="s">
        <v>712</v>
      </c>
      <c r="I3" s="625" t="s">
        <v>713</v>
      </c>
      <c r="J3" s="625" t="s">
        <v>714</v>
      </c>
      <c r="K3" s="625" t="s">
        <v>715</v>
      </c>
      <c r="L3" s="626" t="s">
        <v>716</v>
      </c>
      <c r="M3" s="627" t="s">
        <v>717</v>
      </c>
    </row>
    <row r="4" spans="1:13">
      <c r="A4" s="629" t="s">
        <v>718</v>
      </c>
      <c r="B4" s="630" t="s">
        <v>719</v>
      </c>
      <c r="C4" s="631">
        <v>1539546</v>
      </c>
      <c r="D4" s="631">
        <v>637704</v>
      </c>
      <c r="E4" s="631">
        <v>25389</v>
      </c>
      <c r="F4" s="631">
        <v>82102</v>
      </c>
      <c r="G4" s="631">
        <v>18374</v>
      </c>
      <c r="H4" s="631">
        <v>8606</v>
      </c>
      <c r="I4" s="631">
        <v>11929</v>
      </c>
      <c r="J4" s="631">
        <v>4428</v>
      </c>
      <c r="K4" s="631">
        <v>928</v>
      </c>
      <c r="L4" s="631">
        <v>603</v>
      </c>
      <c r="M4" s="631">
        <f>SUM(C4:L4)</f>
        <v>2329609</v>
      </c>
    </row>
    <row r="5" spans="1:13" ht="25.5">
      <c r="A5" s="632" t="s">
        <v>720</v>
      </c>
      <c r="B5" s="633" t="s">
        <v>721</v>
      </c>
      <c r="C5" s="634">
        <v>32908764</v>
      </c>
      <c r="D5" s="634">
        <v>12636710</v>
      </c>
      <c r="E5" s="634">
        <v>444959</v>
      </c>
      <c r="F5" s="634">
        <v>1535371</v>
      </c>
      <c r="G5" s="634">
        <v>989642</v>
      </c>
      <c r="H5" s="634">
        <v>249467</v>
      </c>
      <c r="I5" s="634">
        <v>674769</v>
      </c>
      <c r="J5" s="634">
        <v>58104</v>
      </c>
      <c r="K5" s="634">
        <v>55994</v>
      </c>
      <c r="L5" s="634">
        <v>1393909</v>
      </c>
      <c r="M5" s="631">
        <f t="shared" ref="M5:M68" si="0">SUM(C5:L5)</f>
        <v>50947689</v>
      </c>
    </row>
    <row r="6" spans="1:13" ht="25.5">
      <c r="A6" s="632" t="s">
        <v>722</v>
      </c>
      <c r="B6" s="633" t="s">
        <v>723</v>
      </c>
      <c r="C6" s="634">
        <v>2318050</v>
      </c>
      <c r="D6" s="634">
        <v>594792</v>
      </c>
      <c r="E6" s="634">
        <v>34758</v>
      </c>
      <c r="F6" s="634">
        <v>115748</v>
      </c>
      <c r="G6" s="634">
        <v>55259</v>
      </c>
      <c r="H6" s="634">
        <v>15603</v>
      </c>
      <c r="I6" s="634">
        <v>36302</v>
      </c>
      <c r="J6" s="634">
        <v>5244</v>
      </c>
      <c r="K6" s="634">
        <v>2842</v>
      </c>
      <c r="L6" s="634">
        <v>0</v>
      </c>
      <c r="M6" s="631">
        <f t="shared" si="0"/>
        <v>3178598</v>
      </c>
    </row>
    <row r="7" spans="1:13" ht="25.5">
      <c r="A7" s="632" t="s">
        <v>724</v>
      </c>
      <c r="B7" s="633" t="s">
        <v>725</v>
      </c>
      <c r="C7" s="634">
        <v>1222771</v>
      </c>
      <c r="D7" s="634">
        <v>449580</v>
      </c>
      <c r="E7" s="634">
        <v>18471</v>
      </c>
      <c r="F7" s="634">
        <v>61182</v>
      </c>
      <c r="G7" s="634">
        <v>24383</v>
      </c>
      <c r="H7" s="634">
        <v>7780</v>
      </c>
      <c r="I7" s="634">
        <v>15910</v>
      </c>
      <c r="J7" s="634">
        <v>3216</v>
      </c>
      <c r="K7" s="634">
        <v>1259</v>
      </c>
      <c r="L7" s="634">
        <v>44199</v>
      </c>
      <c r="M7" s="631">
        <f t="shared" si="0"/>
        <v>1848751</v>
      </c>
    </row>
    <row r="8" spans="1:13" ht="25.5">
      <c r="A8" s="632" t="s">
        <v>726</v>
      </c>
      <c r="B8" s="633" t="s">
        <v>727</v>
      </c>
      <c r="C8" s="634">
        <v>23753878</v>
      </c>
      <c r="D8" s="634">
        <v>5238643</v>
      </c>
      <c r="E8" s="634">
        <v>305560</v>
      </c>
      <c r="F8" s="634">
        <v>1071385</v>
      </c>
      <c r="G8" s="634">
        <v>337715</v>
      </c>
      <c r="H8" s="634">
        <v>201424</v>
      </c>
      <c r="I8" s="634">
        <v>411291</v>
      </c>
      <c r="J8" s="634">
        <v>29616</v>
      </c>
      <c r="K8" s="634">
        <v>51887</v>
      </c>
      <c r="L8" s="634">
        <v>10784</v>
      </c>
      <c r="M8" s="631">
        <f t="shared" si="0"/>
        <v>31412183</v>
      </c>
    </row>
    <row r="9" spans="1:13" ht="25.5">
      <c r="A9" s="632" t="s">
        <v>728</v>
      </c>
      <c r="B9" s="633" t="s">
        <v>729</v>
      </c>
      <c r="C9" s="634">
        <v>16997200</v>
      </c>
      <c r="D9" s="634">
        <v>5444479</v>
      </c>
      <c r="E9" s="634">
        <v>202675</v>
      </c>
      <c r="F9" s="634">
        <v>740973</v>
      </c>
      <c r="G9" s="634">
        <v>450533</v>
      </c>
      <c r="H9" s="634">
        <v>118508</v>
      </c>
      <c r="I9" s="634">
        <v>300701</v>
      </c>
      <c r="J9" s="634">
        <v>29508</v>
      </c>
      <c r="K9" s="634">
        <v>24465</v>
      </c>
      <c r="L9" s="634">
        <v>1317118</v>
      </c>
      <c r="M9" s="631">
        <f t="shared" si="0"/>
        <v>25626160</v>
      </c>
    </row>
    <row r="10" spans="1:13" ht="25.5">
      <c r="A10" s="632" t="s">
        <v>730</v>
      </c>
      <c r="B10" s="633" t="s">
        <v>731</v>
      </c>
      <c r="C10" s="634">
        <v>2992018</v>
      </c>
      <c r="D10" s="634">
        <v>1440812</v>
      </c>
      <c r="E10" s="634">
        <v>45590</v>
      </c>
      <c r="F10" s="634">
        <v>151331</v>
      </c>
      <c r="G10" s="634">
        <v>51333</v>
      </c>
      <c r="H10" s="634">
        <v>18441</v>
      </c>
      <c r="I10" s="634">
        <v>34758</v>
      </c>
      <c r="J10" s="634">
        <v>7524</v>
      </c>
      <c r="K10" s="634">
        <v>2784</v>
      </c>
      <c r="L10" s="634">
        <v>19963</v>
      </c>
      <c r="M10" s="631">
        <f t="shared" si="0"/>
        <v>4764554</v>
      </c>
    </row>
    <row r="11" spans="1:13" ht="25.5">
      <c r="A11" s="632" t="s">
        <v>732</v>
      </c>
      <c r="B11" s="633" t="s">
        <v>733</v>
      </c>
      <c r="C11" s="634">
        <v>1533552</v>
      </c>
      <c r="D11" s="634">
        <v>698757</v>
      </c>
      <c r="E11" s="634">
        <v>22433</v>
      </c>
      <c r="F11" s="634">
        <v>75662</v>
      </c>
      <c r="G11" s="634">
        <v>16082</v>
      </c>
      <c r="H11" s="634">
        <v>10302</v>
      </c>
      <c r="I11" s="634">
        <v>16442</v>
      </c>
      <c r="J11" s="634">
        <v>3192</v>
      </c>
      <c r="K11" s="634">
        <v>1894</v>
      </c>
      <c r="L11" s="634">
        <v>2791</v>
      </c>
      <c r="M11" s="631">
        <f t="shared" si="0"/>
        <v>2381107</v>
      </c>
    </row>
    <row r="12" spans="1:13">
      <c r="A12" s="632" t="s">
        <v>734</v>
      </c>
      <c r="B12" s="633" t="s">
        <v>735</v>
      </c>
      <c r="C12" s="634">
        <v>5054317</v>
      </c>
      <c r="D12" s="634">
        <v>2004276</v>
      </c>
      <c r="E12" s="634">
        <v>67032</v>
      </c>
      <c r="F12" s="634">
        <v>233277</v>
      </c>
      <c r="G12" s="634">
        <v>149954</v>
      </c>
      <c r="H12" s="634">
        <v>35995</v>
      </c>
      <c r="I12" s="634">
        <v>96561</v>
      </c>
      <c r="J12" s="634">
        <v>10080</v>
      </c>
      <c r="K12" s="634">
        <v>7444</v>
      </c>
      <c r="L12" s="634">
        <v>0</v>
      </c>
      <c r="M12" s="631">
        <f t="shared" si="0"/>
        <v>7658936</v>
      </c>
    </row>
    <row r="13" spans="1:13" ht="25.5">
      <c r="A13" s="632" t="s">
        <v>736</v>
      </c>
      <c r="B13" s="633" t="s">
        <v>737</v>
      </c>
      <c r="C13" s="634">
        <v>19205209</v>
      </c>
      <c r="D13" s="634">
        <v>3423306</v>
      </c>
      <c r="E13" s="634">
        <v>249081</v>
      </c>
      <c r="F13" s="634">
        <v>863617</v>
      </c>
      <c r="G13" s="634">
        <v>298533</v>
      </c>
      <c r="H13" s="634">
        <v>183746</v>
      </c>
      <c r="I13" s="634">
        <v>399775</v>
      </c>
      <c r="J13" s="634">
        <v>18276</v>
      </c>
      <c r="K13" s="634">
        <v>52403</v>
      </c>
      <c r="L13" s="634">
        <v>811910</v>
      </c>
      <c r="M13" s="631">
        <f t="shared" si="0"/>
        <v>25505856</v>
      </c>
    </row>
    <row r="14" spans="1:13">
      <c r="A14" s="632" t="s">
        <v>738</v>
      </c>
      <c r="B14" s="633" t="s">
        <v>739</v>
      </c>
      <c r="C14" s="634">
        <v>1531077</v>
      </c>
      <c r="D14" s="634">
        <v>640803</v>
      </c>
      <c r="E14" s="634">
        <v>23822</v>
      </c>
      <c r="F14" s="634">
        <v>78339</v>
      </c>
      <c r="G14" s="634">
        <v>30365</v>
      </c>
      <c r="H14" s="634">
        <v>10001</v>
      </c>
      <c r="I14" s="634">
        <v>20735</v>
      </c>
      <c r="J14" s="634">
        <v>3672</v>
      </c>
      <c r="K14" s="634">
        <v>1700</v>
      </c>
      <c r="L14" s="634">
        <v>9428</v>
      </c>
      <c r="M14" s="631">
        <f t="shared" si="0"/>
        <v>2349942</v>
      </c>
    </row>
    <row r="15" spans="1:13" ht="25.5">
      <c r="A15" s="632" t="s">
        <v>740</v>
      </c>
      <c r="B15" s="633" t="s">
        <v>741</v>
      </c>
      <c r="C15" s="634">
        <v>7416931</v>
      </c>
      <c r="D15" s="634">
        <v>1134960</v>
      </c>
      <c r="E15" s="634">
        <v>102450</v>
      </c>
      <c r="F15" s="634">
        <v>350367</v>
      </c>
      <c r="G15" s="634">
        <v>239453</v>
      </c>
      <c r="H15" s="634">
        <v>56878</v>
      </c>
      <c r="I15" s="634">
        <v>161513</v>
      </c>
      <c r="J15" s="634">
        <v>13080</v>
      </c>
      <c r="K15" s="634">
        <v>12890</v>
      </c>
      <c r="L15" s="634">
        <v>238173</v>
      </c>
      <c r="M15" s="631">
        <f t="shared" si="0"/>
        <v>9726695</v>
      </c>
    </row>
    <row r="16" spans="1:13" ht="25.5">
      <c r="A16" s="632" t="s">
        <v>742</v>
      </c>
      <c r="B16" s="633" t="s">
        <v>743</v>
      </c>
      <c r="C16" s="634">
        <v>4771292</v>
      </c>
      <c r="D16" s="634">
        <v>2513746</v>
      </c>
      <c r="E16" s="634">
        <v>65719</v>
      </c>
      <c r="F16" s="634">
        <v>225705</v>
      </c>
      <c r="G16" s="634">
        <v>67161</v>
      </c>
      <c r="H16" s="634">
        <v>32494</v>
      </c>
      <c r="I16" s="634">
        <v>58970</v>
      </c>
      <c r="J16" s="634">
        <v>10332</v>
      </c>
      <c r="K16" s="634">
        <v>6203</v>
      </c>
      <c r="L16" s="634">
        <v>309297</v>
      </c>
      <c r="M16" s="631">
        <f t="shared" si="0"/>
        <v>8060919</v>
      </c>
    </row>
    <row r="17" spans="1:13">
      <c r="A17" s="632" t="s">
        <v>744</v>
      </c>
      <c r="B17" s="633" t="s">
        <v>745</v>
      </c>
      <c r="C17" s="634">
        <v>37095493</v>
      </c>
      <c r="D17" s="634">
        <v>10034410</v>
      </c>
      <c r="E17" s="634">
        <v>476422</v>
      </c>
      <c r="F17" s="634">
        <v>1646885</v>
      </c>
      <c r="G17" s="634">
        <v>624510</v>
      </c>
      <c r="H17" s="634">
        <v>298069</v>
      </c>
      <c r="I17" s="634">
        <v>620764</v>
      </c>
      <c r="J17" s="634">
        <v>70836</v>
      </c>
      <c r="K17" s="634">
        <v>71007</v>
      </c>
      <c r="L17" s="634">
        <v>2637675</v>
      </c>
      <c r="M17" s="631">
        <f t="shared" si="0"/>
        <v>53576071</v>
      </c>
    </row>
    <row r="18" spans="1:13">
      <c r="A18" s="632" t="s">
        <v>746</v>
      </c>
      <c r="B18" s="633" t="s">
        <v>747</v>
      </c>
      <c r="C18" s="634">
        <v>4167048</v>
      </c>
      <c r="D18" s="634">
        <v>974160</v>
      </c>
      <c r="E18" s="634">
        <v>60934</v>
      </c>
      <c r="F18" s="634">
        <v>204514</v>
      </c>
      <c r="G18" s="634">
        <v>115002</v>
      </c>
      <c r="H18" s="634">
        <v>29341</v>
      </c>
      <c r="I18" s="634">
        <v>75424</v>
      </c>
      <c r="J18" s="634">
        <v>8748</v>
      </c>
      <c r="K18" s="634">
        <v>5814</v>
      </c>
      <c r="L18" s="634">
        <v>13208</v>
      </c>
      <c r="M18" s="631">
        <f t="shared" si="0"/>
        <v>5654193</v>
      </c>
    </row>
    <row r="19" spans="1:13" ht="25.5">
      <c r="A19" s="632" t="s">
        <v>748</v>
      </c>
      <c r="B19" s="633" t="s">
        <v>749</v>
      </c>
      <c r="C19" s="634">
        <v>6456169</v>
      </c>
      <c r="D19" s="634">
        <v>892284</v>
      </c>
      <c r="E19" s="634">
        <v>90519</v>
      </c>
      <c r="F19" s="634">
        <v>308064</v>
      </c>
      <c r="G19" s="634">
        <v>202524</v>
      </c>
      <c r="H19" s="634">
        <v>48231</v>
      </c>
      <c r="I19" s="634">
        <v>135519</v>
      </c>
      <c r="J19" s="634">
        <v>12048</v>
      </c>
      <c r="K19" s="634">
        <v>10534</v>
      </c>
      <c r="L19" s="634">
        <v>0</v>
      </c>
      <c r="M19" s="631">
        <f t="shared" si="0"/>
        <v>8155892</v>
      </c>
    </row>
    <row r="20" spans="1:13">
      <c r="A20" s="632" t="s">
        <v>750</v>
      </c>
      <c r="B20" s="633" t="s">
        <v>751</v>
      </c>
      <c r="C20" s="634">
        <v>3157539</v>
      </c>
      <c r="D20" s="634">
        <v>1023027</v>
      </c>
      <c r="E20" s="634">
        <v>46137</v>
      </c>
      <c r="F20" s="634">
        <v>154965</v>
      </c>
      <c r="G20" s="634">
        <v>78163</v>
      </c>
      <c r="H20" s="634">
        <v>22099</v>
      </c>
      <c r="I20" s="634">
        <v>53156</v>
      </c>
      <c r="J20" s="634">
        <v>6648</v>
      </c>
      <c r="K20" s="634">
        <v>4341</v>
      </c>
      <c r="L20" s="634">
        <v>65297</v>
      </c>
      <c r="M20" s="631">
        <f t="shared" si="0"/>
        <v>4611372</v>
      </c>
    </row>
    <row r="21" spans="1:13" ht="25.5">
      <c r="A21" s="632" t="s">
        <v>752</v>
      </c>
      <c r="B21" s="633" t="s">
        <v>753</v>
      </c>
      <c r="C21" s="634">
        <v>1379550</v>
      </c>
      <c r="D21" s="634">
        <v>659097</v>
      </c>
      <c r="E21" s="634">
        <v>22211</v>
      </c>
      <c r="F21" s="634">
        <v>71902</v>
      </c>
      <c r="G21" s="634">
        <v>16440</v>
      </c>
      <c r="H21" s="634">
        <v>8888</v>
      </c>
      <c r="I21" s="634">
        <v>14031</v>
      </c>
      <c r="J21" s="634">
        <v>3696</v>
      </c>
      <c r="K21" s="634">
        <v>1435</v>
      </c>
      <c r="L21" s="634">
        <v>13919</v>
      </c>
      <c r="M21" s="631">
        <f t="shared" si="0"/>
        <v>2191169</v>
      </c>
    </row>
    <row r="22" spans="1:13" ht="25.5">
      <c r="A22" s="632" t="s">
        <v>754</v>
      </c>
      <c r="B22" s="633" t="s">
        <v>755</v>
      </c>
      <c r="C22" s="634">
        <v>2586364</v>
      </c>
      <c r="D22" s="634">
        <v>571548</v>
      </c>
      <c r="E22" s="634">
        <v>38503</v>
      </c>
      <c r="F22" s="634">
        <v>128619</v>
      </c>
      <c r="G22" s="634">
        <v>60025</v>
      </c>
      <c r="H22" s="634">
        <v>17202</v>
      </c>
      <c r="I22" s="634">
        <v>39252</v>
      </c>
      <c r="J22" s="634">
        <v>5904</v>
      </c>
      <c r="K22" s="634">
        <v>3074</v>
      </c>
      <c r="L22" s="634">
        <v>0</v>
      </c>
      <c r="M22" s="631">
        <f t="shared" si="0"/>
        <v>3450491</v>
      </c>
    </row>
    <row r="23" spans="1:13" ht="25.5">
      <c r="A23" s="632" t="s">
        <v>756</v>
      </c>
      <c r="B23" s="633" t="s">
        <v>757</v>
      </c>
      <c r="C23" s="634">
        <v>3808387</v>
      </c>
      <c r="D23" s="634">
        <v>2374872</v>
      </c>
      <c r="E23" s="634">
        <v>53399</v>
      </c>
      <c r="F23" s="634">
        <v>181839</v>
      </c>
      <c r="G23" s="634">
        <v>104999</v>
      </c>
      <c r="H23" s="634">
        <v>28561</v>
      </c>
      <c r="I23" s="634">
        <v>73871</v>
      </c>
      <c r="J23" s="634">
        <v>6936</v>
      </c>
      <c r="K23" s="634">
        <v>6270</v>
      </c>
      <c r="L23" s="634">
        <v>267320</v>
      </c>
      <c r="M23" s="631">
        <f t="shared" si="0"/>
        <v>6906454</v>
      </c>
    </row>
    <row r="24" spans="1:13">
      <c r="A24" s="632" t="s">
        <v>758</v>
      </c>
      <c r="B24" s="633" t="s">
        <v>759</v>
      </c>
      <c r="C24" s="634">
        <v>11174363</v>
      </c>
      <c r="D24" s="634">
        <v>4137202</v>
      </c>
      <c r="E24" s="634">
        <v>155540</v>
      </c>
      <c r="F24" s="634">
        <v>528315</v>
      </c>
      <c r="G24" s="634">
        <v>319111</v>
      </c>
      <c r="H24" s="634">
        <v>86629</v>
      </c>
      <c r="I24" s="634">
        <v>226778</v>
      </c>
      <c r="J24" s="634">
        <v>21144</v>
      </c>
      <c r="K24" s="634">
        <v>19820</v>
      </c>
      <c r="L24" s="634">
        <v>0</v>
      </c>
      <c r="M24" s="631">
        <f t="shared" si="0"/>
        <v>16668902</v>
      </c>
    </row>
    <row r="25" spans="1:13">
      <c r="A25" s="632" t="s">
        <v>760</v>
      </c>
      <c r="B25" s="633" t="s">
        <v>761</v>
      </c>
      <c r="C25" s="634">
        <v>1550142</v>
      </c>
      <c r="D25" s="634">
        <v>603869</v>
      </c>
      <c r="E25" s="634">
        <v>22012</v>
      </c>
      <c r="F25" s="634">
        <v>74554</v>
      </c>
      <c r="G25" s="634">
        <v>17629</v>
      </c>
      <c r="H25" s="634">
        <v>10838</v>
      </c>
      <c r="I25" s="634">
        <v>18338</v>
      </c>
      <c r="J25" s="634">
        <v>3396</v>
      </c>
      <c r="K25" s="634">
        <v>2135</v>
      </c>
      <c r="L25" s="634">
        <v>43844</v>
      </c>
      <c r="M25" s="631">
        <f t="shared" si="0"/>
        <v>2346757</v>
      </c>
    </row>
    <row r="26" spans="1:13" ht="25.5">
      <c r="A26" s="632" t="s">
        <v>762</v>
      </c>
      <c r="B26" s="633" t="s">
        <v>763</v>
      </c>
      <c r="C26" s="634">
        <v>16148000</v>
      </c>
      <c r="D26" s="634">
        <v>7161167</v>
      </c>
      <c r="E26" s="634">
        <v>202811</v>
      </c>
      <c r="F26" s="634">
        <v>716713</v>
      </c>
      <c r="G26" s="634">
        <v>587642</v>
      </c>
      <c r="H26" s="634">
        <v>143538</v>
      </c>
      <c r="I26" s="634">
        <v>431506</v>
      </c>
      <c r="J26" s="634">
        <v>17532</v>
      </c>
      <c r="K26" s="634">
        <v>38706</v>
      </c>
      <c r="L26" s="634">
        <v>1246907</v>
      </c>
      <c r="M26" s="631">
        <f t="shared" si="0"/>
        <v>26694522</v>
      </c>
    </row>
    <row r="27" spans="1:13" ht="38.25">
      <c r="A27" s="632" t="s">
        <v>764</v>
      </c>
      <c r="B27" s="633" t="s">
        <v>765</v>
      </c>
      <c r="C27" s="634">
        <v>4909202</v>
      </c>
      <c r="D27" s="634">
        <v>2337996</v>
      </c>
      <c r="E27" s="634">
        <v>61605</v>
      </c>
      <c r="F27" s="634">
        <v>223828</v>
      </c>
      <c r="G27" s="634">
        <v>78848</v>
      </c>
      <c r="H27" s="634">
        <v>28229</v>
      </c>
      <c r="I27" s="634">
        <v>51399</v>
      </c>
      <c r="J27" s="634">
        <v>9408</v>
      </c>
      <c r="K27" s="634">
        <v>3969</v>
      </c>
      <c r="L27" s="634">
        <v>0</v>
      </c>
      <c r="M27" s="631">
        <f t="shared" si="0"/>
        <v>7704484</v>
      </c>
    </row>
    <row r="28" spans="1:13">
      <c r="A28" s="632" t="s">
        <v>766</v>
      </c>
      <c r="B28" s="633" t="s">
        <v>767</v>
      </c>
      <c r="C28" s="634">
        <v>10147733</v>
      </c>
      <c r="D28" s="634">
        <v>3610780</v>
      </c>
      <c r="E28" s="634">
        <v>111874</v>
      </c>
      <c r="F28" s="634">
        <v>417542</v>
      </c>
      <c r="G28" s="634">
        <v>249418</v>
      </c>
      <c r="H28" s="634">
        <v>80060</v>
      </c>
      <c r="I28" s="634">
        <v>198765</v>
      </c>
      <c r="J28" s="634">
        <v>13188</v>
      </c>
      <c r="K28" s="634">
        <v>19313</v>
      </c>
      <c r="L28" s="634">
        <v>0</v>
      </c>
      <c r="M28" s="631">
        <f t="shared" si="0"/>
        <v>14848673</v>
      </c>
    </row>
    <row r="29" spans="1:13" ht="25.5">
      <c r="A29" s="632" t="s">
        <v>768</v>
      </c>
      <c r="B29" s="633" t="s">
        <v>769</v>
      </c>
      <c r="C29" s="634">
        <v>7873267</v>
      </c>
      <c r="D29" s="634">
        <v>1999786</v>
      </c>
      <c r="E29" s="634">
        <v>111417</v>
      </c>
      <c r="F29" s="634">
        <v>377125</v>
      </c>
      <c r="G29" s="634">
        <v>197491</v>
      </c>
      <c r="H29" s="634">
        <v>61315</v>
      </c>
      <c r="I29" s="634">
        <v>151028</v>
      </c>
      <c r="J29" s="634">
        <v>13872</v>
      </c>
      <c r="K29" s="634">
        <v>14087</v>
      </c>
      <c r="L29" s="634">
        <v>302143</v>
      </c>
      <c r="M29" s="631">
        <f t="shared" si="0"/>
        <v>11101531</v>
      </c>
    </row>
    <row r="30" spans="1:13" ht="38.25">
      <c r="A30" s="632" t="s">
        <v>770</v>
      </c>
      <c r="B30" s="633" t="s">
        <v>771</v>
      </c>
      <c r="C30" s="634">
        <v>2488452</v>
      </c>
      <c r="D30" s="634">
        <v>1581089</v>
      </c>
      <c r="E30" s="634">
        <v>37759</v>
      </c>
      <c r="F30" s="634">
        <v>125211</v>
      </c>
      <c r="G30" s="634">
        <v>47143</v>
      </c>
      <c r="H30" s="634">
        <v>16630</v>
      </c>
      <c r="I30" s="634">
        <v>34082</v>
      </c>
      <c r="J30" s="634">
        <v>5724</v>
      </c>
      <c r="K30" s="634">
        <v>2977</v>
      </c>
      <c r="L30" s="634">
        <v>0</v>
      </c>
      <c r="M30" s="631">
        <f t="shared" si="0"/>
        <v>4339067</v>
      </c>
    </row>
    <row r="31" spans="1:13" ht="38.25">
      <c r="A31" s="632" t="s">
        <v>772</v>
      </c>
      <c r="B31" s="633" t="s">
        <v>773</v>
      </c>
      <c r="C31" s="634">
        <v>17584192</v>
      </c>
      <c r="D31" s="634">
        <v>5934144</v>
      </c>
      <c r="E31" s="634">
        <v>241992</v>
      </c>
      <c r="F31" s="634">
        <v>827142</v>
      </c>
      <c r="G31" s="634">
        <v>505150</v>
      </c>
      <c r="H31" s="634">
        <v>141487</v>
      </c>
      <c r="I31" s="634">
        <v>375159</v>
      </c>
      <c r="J31" s="634">
        <v>28212</v>
      </c>
      <c r="K31" s="634">
        <v>33972</v>
      </c>
      <c r="L31" s="634">
        <v>321531</v>
      </c>
      <c r="M31" s="631">
        <f t="shared" si="0"/>
        <v>25992981</v>
      </c>
    </row>
    <row r="32" spans="1:13" ht="38.25">
      <c r="A32" s="632" t="s">
        <v>774</v>
      </c>
      <c r="B32" s="633" t="s">
        <v>775</v>
      </c>
      <c r="C32" s="634">
        <v>4050148</v>
      </c>
      <c r="D32" s="634">
        <v>2042664</v>
      </c>
      <c r="E32" s="634">
        <v>56863</v>
      </c>
      <c r="F32" s="634">
        <v>194728</v>
      </c>
      <c r="G32" s="634">
        <v>90836</v>
      </c>
      <c r="H32" s="634">
        <v>27307</v>
      </c>
      <c r="I32" s="634">
        <v>62332</v>
      </c>
      <c r="J32" s="634">
        <v>8220</v>
      </c>
      <c r="K32" s="634">
        <v>5111</v>
      </c>
      <c r="L32" s="634">
        <v>0</v>
      </c>
      <c r="M32" s="631">
        <f t="shared" si="0"/>
        <v>6538209</v>
      </c>
    </row>
    <row r="33" spans="1:13">
      <c r="A33" s="632" t="s">
        <v>776</v>
      </c>
      <c r="B33" s="633" t="s">
        <v>777</v>
      </c>
      <c r="C33" s="634">
        <v>24442284</v>
      </c>
      <c r="D33" s="634">
        <v>2439432</v>
      </c>
      <c r="E33" s="634">
        <v>258366</v>
      </c>
      <c r="F33" s="634">
        <v>1006700</v>
      </c>
      <c r="G33" s="634">
        <v>195040</v>
      </c>
      <c r="H33" s="634">
        <v>179442</v>
      </c>
      <c r="I33" s="634">
        <v>298325</v>
      </c>
      <c r="J33" s="634">
        <v>23652</v>
      </c>
      <c r="K33" s="634">
        <v>41021</v>
      </c>
      <c r="L33" s="634">
        <v>722161</v>
      </c>
      <c r="M33" s="631">
        <f t="shared" si="0"/>
        <v>29606423</v>
      </c>
    </row>
    <row r="34" spans="1:13" ht="38.25">
      <c r="A34" s="632" t="s">
        <v>778</v>
      </c>
      <c r="B34" s="633" t="s">
        <v>779</v>
      </c>
      <c r="C34" s="634">
        <v>7915384</v>
      </c>
      <c r="D34" s="634">
        <v>1135908</v>
      </c>
      <c r="E34" s="634">
        <v>91560</v>
      </c>
      <c r="F34" s="634">
        <v>343851</v>
      </c>
      <c r="G34" s="634">
        <v>156328</v>
      </c>
      <c r="H34" s="634">
        <v>48710</v>
      </c>
      <c r="I34" s="634">
        <v>103650</v>
      </c>
      <c r="J34" s="634">
        <v>13140</v>
      </c>
      <c r="K34" s="634">
        <v>8243</v>
      </c>
      <c r="L34" s="634">
        <v>11001</v>
      </c>
      <c r="M34" s="631">
        <f t="shared" si="0"/>
        <v>9827775</v>
      </c>
    </row>
    <row r="35" spans="1:13" ht="25.5">
      <c r="A35" s="632" t="s">
        <v>780</v>
      </c>
      <c r="B35" s="633" t="s">
        <v>781</v>
      </c>
      <c r="C35" s="634">
        <v>1472381</v>
      </c>
      <c r="D35" s="634">
        <v>738962</v>
      </c>
      <c r="E35" s="634">
        <v>23344</v>
      </c>
      <c r="F35" s="634">
        <v>76380</v>
      </c>
      <c r="G35" s="634">
        <v>23347</v>
      </c>
      <c r="H35" s="634">
        <v>8930</v>
      </c>
      <c r="I35" s="634">
        <v>15710</v>
      </c>
      <c r="J35" s="634">
        <v>3864</v>
      </c>
      <c r="K35" s="634">
        <v>1266</v>
      </c>
      <c r="L35" s="634">
        <v>47943</v>
      </c>
      <c r="M35" s="631">
        <f t="shared" si="0"/>
        <v>2412127</v>
      </c>
    </row>
    <row r="36" spans="1:13">
      <c r="A36" s="632" t="s">
        <v>782</v>
      </c>
      <c r="B36" s="633" t="s">
        <v>783</v>
      </c>
      <c r="C36" s="634">
        <v>2595911</v>
      </c>
      <c r="D36" s="634">
        <v>1220332</v>
      </c>
      <c r="E36" s="634">
        <v>36419</v>
      </c>
      <c r="F36" s="634">
        <v>122161</v>
      </c>
      <c r="G36" s="634">
        <v>65032</v>
      </c>
      <c r="H36" s="634">
        <v>22225</v>
      </c>
      <c r="I36" s="634">
        <v>54994</v>
      </c>
      <c r="J36" s="634">
        <v>4716</v>
      </c>
      <c r="K36" s="634">
        <v>5652</v>
      </c>
      <c r="L36" s="634">
        <v>35566</v>
      </c>
      <c r="M36" s="631">
        <f t="shared" si="0"/>
        <v>4163008</v>
      </c>
    </row>
    <row r="37" spans="1:13" ht="25.5">
      <c r="A37" s="632" t="s">
        <v>784</v>
      </c>
      <c r="B37" s="633" t="s">
        <v>785</v>
      </c>
      <c r="C37" s="634">
        <v>1727812</v>
      </c>
      <c r="D37" s="634">
        <v>898020</v>
      </c>
      <c r="E37" s="634">
        <v>25285</v>
      </c>
      <c r="F37" s="634">
        <v>85165</v>
      </c>
      <c r="G37" s="634">
        <v>28279</v>
      </c>
      <c r="H37" s="634">
        <v>11448</v>
      </c>
      <c r="I37" s="634">
        <v>21754</v>
      </c>
      <c r="J37" s="634">
        <v>3792</v>
      </c>
      <c r="K37" s="634">
        <v>2048</v>
      </c>
      <c r="L37" s="634">
        <v>96745</v>
      </c>
      <c r="M37" s="631">
        <f t="shared" si="0"/>
        <v>2900348</v>
      </c>
    </row>
    <row r="38" spans="1:13" ht="25.5">
      <c r="A38" s="632" t="s">
        <v>786</v>
      </c>
      <c r="B38" s="633" t="s">
        <v>787</v>
      </c>
      <c r="C38" s="634">
        <v>913039</v>
      </c>
      <c r="D38" s="634">
        <v>724779</v>
      </c>
      <c r="E38" s="634">
        <v>13579</v>
      </c>
      <c r="F38" s="634">
        <v>45025</v>
      </c>
      <c r="G38" s="634">
        <v>14647</v>
      </c>
      <c r="H38" s="634">
        <v>6570</v>
      </c>
      <c r="I38" s="634">
        <v>12713</v>
      </c>
      <c r="J38" s="634">
        <v>2088</v>
      </c>
      <c r="K38" s="634">
        <v>1335</v>
      </c>
      <c r="L38" s="634">
        <v>42667</v>
      </c>
      <c r="M38" s="631">
        <f t="shared" si="0"/>
        <v>1776442</v>
      </c>
    </row>
    <row r="39" spans="1:13" ht="25.5">
      <c r="A39" s="632" t="s">
        <v>788</v>
      </c>
      <c r="B39" s="633" t="s">
        <v>789</v>
      </c>
      <c r="C39" s="634">
        <v>4180144</v>
      </c>
      <c r="D39" s="634">
        <v>751524</v>
      </c>
      <c r="E39" s="634">
        <v>56939</v>
      </c>
      <c r="F39" s="634">
        <v>197125</v>
      </c>
      <c r="G39" s="634">
        <v>114602</v>
      </c>
      <c r="H39" s="634">
        <v>28938</v>
      </c>
      <c r="I39" s="634">
        <v>74033</v>
      </c>
      <c r="J39" s="634">
        <v>8028</v>
      </c>
      <c r="K39" s="634">
        <v>5709</v>
      </c>
      <c r="L39" s="634">
        <v>0</v>
      </c>
      <c r="M39" s="631">
        <f t="shared" si="0"/>
        <v>5417042</v>
      </c>
    </row>
    <row r="40" spans="1:13" ht="25.5">
      <c r="A40" s="632" t="s">
        <v>790</v>
      </c>
      <c r="B40" s="633" t="s">
        <v>791</v>
      </c>
      <c r="C40" s="634">
        <v>3584697</v>
      </c>
      <c r="D40" s="634">
        <v>1193954</v>
      </c>
      <c r="E40" s="634">
        <v>51929</v>
      </c>
      <c r="F40" s="634">
        <v>174885</v>
      </c>
      <c r="G40" s="634">
        <v>95809</v>
      </c>
      <c r="H40" s="634">
        <v>25178</v>
      </c>
      <c r="I40" s="634">
        <v>63294</v>
      </c>
      <c r="J40" s="634">
        <v>7548</v>
      </c>
      <c r="K40" s="634">
        <v>4981</v>
      </c>
      <c r="L40" s="634">
        <v>25016</v>
      </c>
      <c r="M40" s="631">
        <f t="shared" si="0"/>
        <v>5227291</v>
      </c>
    </row>
    <row r="41" spans="1:13">
      <c r="A41" s="632" t="s">
        <v>792</v>
      </c>
      <c r="B41" s="633" t="s">
        <v>793</v>
      </c>
      <c r="C41" s="634">
        <v>1930771</v>
      </c>
      <c r="D41" s="634">
        <v>811788</v>
      </c>
      <c r="E41" s="634">
        <v>28403</v>
      </c>
      <c r="F41" s="634">
        <v>95436</v>
      </c>
      <c r="G41" s="634">
        <v>41096</v>
      </c>
      <c r="H41" s="634">
        <v>12491</v>
      </c>
      <c r="I41" s="634">
        <v>26995</v>
      </c>
      <c r="J41" s="634">
        <v>4464</v>
      </c>
      <c r="K41" s="634">
        <v>2128</v>
      </c>
      <c r="L41" s="634">
        <v>107745</v>
      </c>
      <c r="M41" s="631">
        <f t="shared" si="0"/>
        <v>3061317</v>
      </c>
    </row>
    <row r="42" spans="1:13" ht="38.25">
      <c r="A42" s="632" t="s">
        <v>794</v>
      </c>
      <c r="B42" s="633" t="s">
        <v>795</v>
      </c>
      <c r="C42" s="634">
        <v>110136797</v>
      </c>
      <c r="D42" s="634">
        <v>34683707</v>
      </c>
      <c r="E42" s="634">
        <v>1327022</v>
      </c>
      <c r="F42" s="634">
        <v>4775596</v>
      </c>
      <c r="G42" s="634">
        <v>1737738</v>
      </c>
      <c r="H42" s="634">
        <v>907461</v>
      </c>
      <c r="I42" s="634">
        <v>1902161</v>
      </c>
      <c r="J42" s="634">
        <v>155196</v>
      </c>
      <c r="K42" s="634">
        <v>228774</v>
      </c>
      <c r="L42" s="634">
        <v>7975736</v>
      </c>
      <c r="M42" s="631">
        <f t="shared" si="0"/>
        <v>163830188</v>
      </c>
    </row>
    <row r="43" spans="1:13">
      <c r="A43" s="632" t="s">
        <v>796</v>
      </c>
      <c r="B43" s="633" t="s">
        <v>797</v>
      </c>
      <c r="C43" s="634">
        <v>4686214</v>
      </c>
      <c r="D43" s="634">
        <v>780084</v>
      </c>
      <c r="E43" s="634">
        <v>66551</v>
      </c>
      <c r="F43" s="634">
        <v>225544</v>
      </c>
      <c r="G43" s="634">
        <v>135597</v>
      </c>
      <c r="H43" s="634">
        <v>34337</v>
      </c>
      <c r="I43" s="634">
        <v>91835</v>
      </c>
      <c r="J43" s="634">
        <v>9108</v>
      </c>
      <c r="K43" s="634">
        <v>7277</v>
      </c>
      <c r="L43" s="634">
        <v>1219358</v>
      </c>
      <c r="M43" s="631">
        <f t="shared" si="0"/>
        <v>7255905</v>
      </c>
    </row>
    <row r="44" spans="1:13" ht="25.5">
      <c r="A44" s="632" t="s">
        <v>798</v>
      </c>
      <c r="B44" s="633" t="s">
        <v>799</v>
      </c>
      <c r="C44" s="634">
        <v>23769650</v>
      </c>
      <c r="D44" s="634">
        <v>8039232</v>
      </c>
      <c r="E44" s="634">
        <v>337396</v>
      </c>
      <c r="F44" s="634">
        <v>1145628</v>
      </c>
      <c r="G44" s="634">
        <v>682949</v>
      </c>
      <c r="H44" s="634">
        <v>169227</v>
      </c>
      <c r="I44" s="634">
        <v>446542</v>
      </c>
      <c r="J44" s="634">
        <v>47472</v>
      </c>
      <c r="K44" s="634">
        <v>34420</v>
      </c>
      <c r="L44" s="634">
        <v>1539789</v>
      </c>
      <c r="M44" s="631">
        <f t="shared" si="0"/>
        <v>36212305</v>
      </c>
    </row>
    <row r="45" spans="1:13" ht="25.5">
      <c r="A45" s="632" t="s">
        <v>800</v>
      </c>
      <c r="B45" s="633" t="s">
        <v>801</v>
      </c>
      <c r="C45" s="634">
        <v>9229948</v>
      </c>
      <c r="D45" s="634">
        <v>2360443</v>
      </c>
      <c r="E45" s="634">
        <v>120266</v>
      </c>
      <c r="F45" s="634">
        <v>419577</v>
      </c>
      <c r="G45" s="634">
        <v>184592</v>
      </c>
      <c r="H45" s="634">
        <v>74308</v>
      </c>
      <c r="I45" s="634">
        <v>167718</v>
      </c>
      <c r="J45" s="634">
        <v>14580</v>
      </c>
      <c r="K45" s="634">
        <v>18030</v>
      </c>
      <c r="L45" s="634">
        <v>350591</v>
      </c>
      <c r="M45" s="631">
        <f t="shared" si="0"/>
        <v>12940053</v>
      </c>
    </row>
    <row r="46" spans="1:13" ht="38.25">
      <c r="A46" s="632" t="s">
        <v>802</v>
      </c>
      <c r="B46" s="633" t="s">
        <v>803</v>
      </c>
      <c r="C46" s="634">
        <v>124481263</v>
      </c>
      <c r="D46" s="634">
        <v>33215433</v>
      </c>
      <c r="E46" s="634">
        <v>1601576</v>
      </c>
      <c r="F46" s="634">
        <v>5627869</v>
      </c>
      <c r="G46" s="634">
        <v>2515600</v>
      </c>
      <c r="H46" s="634">
        <v>1045216</v>
      </c>
      <c r="I46" s="634">
        <v>2394220</v>
      </c>
      <c r="J46" s="634">
        <v>155928</v>
      </c>
      <c r="K46" s="634">
        <v>266247</v>
      </c>
      <c r="L46" s="634">
        <v>315955</v>
      </c>
      <c r="M46" s="631">
        <f t="shared" si="0"/>
        <v>171619307</v>
      </c>
    </row>
    <row r="47" spans="1:13">
      <c r="A47" s="632" t="s">
        <v>804</v>
      </c>
      <c r="B47" s="633" t="s">
        <v>805</v>
      </c>
      <c r="C47" s="634">
        <v>47617730</v>
      </c>
      <c r="D47" s="634">
        <v>21015617</v>
      </c>
      <c r="E47" s="634">
        <v>617896</v>
      </c>
      <c r="F47" s="634">
        <v>2174927</v>
      </c>
      <c r="G47" s="634">
        <v>903533</v>
      </c>
      <c r="H47" s="634">
        <v>355075</v>
      </c>
      <c r="I47" s="634">
        <v>768014</v>
      </c>
      <c r="J47" s="634">
        <v>78156</v>
      </c>
      <c r="K47" s="634">
        <v>78889</v>
      </c>
      <c r="L47" s="634">
        <v>79042</v>
      </c>
      <c r="M47" s="631">
        <f t="shared" si="0"/>
        <v>73688879</v>
      </c>
    </row>
    <row r="48" spans="1:13" ht="25.5">
      <c r="A48" s="632" t="s">
        <v>806</v>
      </c>
      <c r="B48" s="633" t="s">
        <v>807</v>
      </c>
      <c r="C48" s="634">
        <v>8518007</v>
      </c>
      <c r="D48" s="634">
        <v>4109550</v>
      </c>
      <c r="E48" s="634">
        <v>106514</v>
      </c>
      <c r="F48" s="634">
        <v>376003</v>
      </c>
      <c r="G48" s="634">
        <v>175368</v>
      </c>
      <c r="H48" s="634">
        <v>79213</v>
      </c>
      <c r="I48" s="634">
        <v>186932</v>
      </c>
      <c r="J48" s="634">
        <v>8004</v>
      </c>
      <c r="K48" s="634">
        <v>22205</v>
      </c>
      <c r="L48" s="634">
        <v>0</v>
      </c>
      <c r="M48" s="631">
        <f t="shared" si="0"/>
        <v>13581796</v>
      </c>
    </row>
    <row r="49" spans="1:13" ht="25.5">
      <c r="A49" s="632" t="s">
        <v>808</v>
      </c>
      <c r="B49" s="633" t="s">
        <v>809</v>
      </c>
      <c r="C49" s="634">
        <v>4822688</v>
      </c>
      <c r="D49" s="634">
        <v>1667808</v>
      </c>
      <c r="E49" s="634">
        <v>63317</v>
      </c>
      <c r="F49" s="634">
        <v>220331</v>
      </c>
      <c r="G49" s="634">
        <v>64336</v>
      </c>
      <c r="H49" s="634">
        <v>36595</v>
      </c>
      <c r="I49" s="634">
        <v>69612</v>
      </c>
      <c r="J49" s="634">
        <v>8988</v>
      </c>
      <c r="K49" s="634">
        <v>8261</v>
      </c>
      <c r="L49" s="634">
        <v>127705</v>
      </c>
      <c r="M49" s="631">
        <f t="shared" si="0"/>
        <v>7089641</v>
      </c>
    </row>
    <row r="50" spans="1:13" ht="38.25">
      <c r="A50" s="632" t="s">
        <v>810</v>
      </c>
      <c r="B50" s="633" t="s">
        <v>811</v>
      </c>
      <c r="C50" s="634">
        <v>635234</v>
      </c>
      <c r="D50" s="634">
        <v>364215</v>
      </c>
      <c r="E50" s="634">
        <v>11128</v>
      </c>
      <c r="F50" s="634">
        <v>35076</v>
      </c>
      <c r="G50" s="634">
        <v>1789</v>
      </c>
      <c r="H50" s="634">
        <v>3567</v>
      </c>
      <c r="I50" s="634">
        <v>2712</v>
      </c>
      <c r="J50" s="634">
        <v>2040</v>
      </c>
      <c r="K50" s="634">
        <v>372</v>
      </c>
      <c r="L50" s="634">
        <v>22398</v>
      </c>
      <c r="M50" s="631">
        <f t="shared" si="0"/>
        <v>1078531</v>
      </c>
    </row>
    <row r="51" spans="1:13" ht="25.5">
      <c r="A51" s="632" t="s">
        <v>812</v>
      </c>
      <c r="B51" s="633" t="s">
        <v>813</v>
      </c>
      <c r="C51" s="634">
        <v>1745165</v>
      </c>
      <c r="D51" s="634">
        <v>848912</v>
      </c>
      <c r="E51" s="634">
        <v>27295</v>
      </c>
      <c r="F51" s="634">
        <v>89688</v>
      </c>
      <c r="G51" s="634">
        <v>31008</v>
      </c>
      <c r="H51" s="634">
        <v>11010</v>
      </c>
      <c r="I51" s="634">
        <v>21185</v>
      </c>
      <c r="J51" s="634">
        <v>4344</v>
      </c>
      <c r="K51" s="634">
        <v>1737</v>
      </c>
      <c r="L51" s="634">
        <v>20389</v>
      </c>
      <c r="M51" s="631">
        <f t="shared" si="0"/>
        <v>2800733</v>
      </c>
    </row>
    <row r="52" spans="1:13" ht="25.5">
      <c r="A52" s="632" t="s">
        <v>814</v>
      </c>
      <c r="B52" s="633" t="s">
        <v>815</v>
      </c>
      <c r="C52" s="634">
        <v>1412385</v>
      </c>
      <c r="D52" s="634">
        <v>723567</v>
      </c>
      <c r="E52" s="634">
        <v>22220</v>
      </c>
      <c r="F52" s="634">
        <v>72859</v>
      </c>
      <c r="G52" s="634">
        <v>25833</v>
      </c>
      <c r="H52" s="634">
        <v>8824</v>
      </c>
      <c r="I52" s="634">
        <v>17061</v>
      </c>
      <c r="J52" s="634">
        <v>3588</v>
      </c>
      <c r="K52" s="634">
        <v>1355</v>
      </c>
      <c r="L52" s="634">
        <v>0</v>
      </c>
      <c r="M52" s="631">
        <f t="shared" si="0"/>
        <v>2287692</v>
      </c>
    </row>
    <row r="53" spans="1:13" ht="25.5">
      <c r="A53" s="632" t="s">
        <v>816</v>
      </c>
      <c r="B53" s="633" t="s">
        <v>817</v>
      </c>
      <c r="C53" s="634">
        <v>3458594</v>
      </c>
      <c r="D53" s="634">
        <v>930804</v>
      </c>
      <c r="E53" s="634">
        <v>48559</v>
      </c>
      <c r="F53" s="634">
        <v>165654</v>
      </c>
      <c r="G53" s="634">
        <v>81255</v>
      </c>
      <c r="H53" s="634">
        <v>23805</v>
      </c>
      <c r="I53" s="634">
        <v>55792</v>
      </c>
      <c r="J53" s="634">
        <v>7284</v>
      </c>
      <c r="K53" s="634">
        <v>4607</v>
      </c>
      <c r="L53" s="634">
        <v>64565</v>
      </c>
      <c r="M53" s="631">
        <f t="shared" si="0"/>
        <v>4840919</v>
      </c>
    </row>
    <row r="54" spans="1:13" ht="25.5">
      <c r="A54" s="632" t="s">
        <v>818</v>
      </c>
      <c r="B54" s="633" t="s">
        <v>819</v>
      </c>
      <c r="C54" s="634">
        <v>4548603</v>
      </c>
      <c r="D54" s="634">
        <v>2216849</v>
      </c>
      <c r="E54" s="634">
        <v>64127</v>
      </c>
      <c r="F54" s="634">
        <v>217529</v>
      </c>
      <c r="G54" s="634">
        <v>101583</v>
      </c>
      <c r="H54" s="634">
        <v>35163</v>
      </c>
      <c r="I54" s="634">
        <v>82889</v>
      </c>
      <c r="J54" s="634">
        <v>8028</v>
      </c>
      <c r="K54" s="634">
        <v>8014</v>
      </c>
      <c r="L54" s="634">
        <v>209591</v>
      </c>
      <c r="M54" s="631">
        <f t="shared" si="0"/>
        <v>7492376</v>
      </c>
    </row>
    <row r="55" spans="1:13" ht="25.5">
      <c r="A55" s="632" t="s">
        <v>820</v>
      </c>
      <c r="B55" s="633" t="s">
        <v>821</v>
      </c>
      <c r="C55" s="634">
        <v>6022144</v>
      </c>
      <c r="D55" s="634">
        <v>1820411</v>
      </c>
      <c r="E55" s="634">
        <v>66756</v>
      </c>
      <c r="F55" s="634">
        <v>247370</v>
      </c>
      <c r="G55" s="634">
        <v>131492</v>
      </c>
      <c r="H55" s="634">
        <v>44409</v>
      </c>
      <c r="I55" s="634">
        <v>102590</v>
      </c>
      <c r="J55" s="634">
        <v>10212</v>
      </c>
      <c r="K55" s="634">
        <v>9774</v>
      </c>
      <c r="L55" s="634">
        <v>357012</v>
      </c>
      <c r="M55" s="631">
        <f t="shared" si="0"/>
        <v>8812170</v>
      </c>
    </row>
    <row r="56" spans="1:13" ht="25.5">
      <c r="A56" s="632" t="s">
        <v>822</v>
      </c>
      <c r="B56" s="633" t="s">
        <v>823</v>
      </c>
      <c r="C56" s="634">
        <v>4223922</v>
      </c>
      <c r="D56" s="634">
        <v>2247961</v>
      </c>
      <c r="E56" s="634">
        <v>72635</v>
      </c>
      <c r="F56" s="634">
        <v>231520</v>
      </c>
      <c r="G56" s="634">
        <v>28632</v>
      </c>
      <c r="H56" s="634">
        <v>23333</v>
      </c>
      <c r="I56" s="634">
        <v>23333</v>
      </c>
      <c r="J56" s="634">
        <v>12588</v>
      </c>
      <c r="K56" s="634">
        <v>2320</v>
      </c>
      <c r="L56" s="634">
        <v>202745</v>
      </c>
      <c r="M56" s="631">
        <f t="shared" si="0"/>
        <v>7068989</v>
      </c>
    </row>
    <row r="57" spans="1:13" ht="25.5">
      <c r="A57" s="632" t="s">
        <v>824</v>
      </c>
      <c r="B57" s="633" t="s">
        <v>825</v>
      </c>
      <c r="C57" s="634">
        <v>1090206</v>
      </c>
      <c r="D57" s="634">
        <v>563409</v>
      </c>
      <c r="E57" s="634">
        <v>16566</v>
      </c>
      <c r="F57" s="634">
        <v>54959</v>
      </c>
      <c r="G57" s="634">
        <v>8877</v>
      </c>
      <c r="H57" s="634">
        <v>6838</v>
      </c>
      <c r="I57" s="634">
        <v>9226</v>
      </c>
      <c r="J57" s="634">
        <v>2748</v>
      </c>
      <c r="K57" s="634">
        <v>1075</v>
      </c>
      <c r="L57" s="634">
        <v>51200</v>
      </c>
      <c r="M57" s="631">
        <f t="shared" si="0"/>
        <v>1805104</v>
      </c>
    </row>
    <row r="58" spans="1:13" ht="25.5">
      <c r="A58" s="632" t="s">
        <v>826</v>
      </c>
      <c r="B58" s="633" t="s">
        <v>827</v>
      </c>
      <c r="C58" s="634">
        <v>4686920</v>
      </c>
      <c r="D58" s="634">
        <v>1367758</v>
      </c>
      <c r="E58" s="634">
        <v>62947</v>
      </c>
      <c r="F58" s="634">
        <v>216965</v>
      </c>
      <c r="G58" s="634">
        <v>82107</v>
      </c>
      <c r="H58" s="634">
        <v>39463</v>
      </c>
      <c r="I58" s="634">
        <v>85660</v>
      </c>
      <c r="J58" s="634">
        <v>6504</v>
      </c>
      <c r="K58" s="634">
        <v>9996</v>
      </c>
      <c r="L58" s="634">
        <v>0</v>
      </c>
      <c r="M58" s="631">
        <f t="shared" si="0"/>
        <v>6558320</v>
      </c>
    </row>
    <row r="59" spans="1:13" ht="25.5">
      <c r="A59" s="632" t="s">
        <v>828</v>
      </c>
      <c r="B59" s="633" t="s">
        <v>829</v>
      </c>
      <c r="C59" s="634">
        <v>1511663</v>
      </c>
      <c r="D59" s="634">
        <v>471864</v>
      </c>
      <c r="E59" s="634">
        <v>23370</v>
      </c>
      <c r="F59" s="634">
        <v>77061</v>
      </c>
      <c r="G59" s="634">
        <v>31500</v>
      </c>
      <c r="H59" s="634">
        <v>9654</v>
      </c>
      <c r="I59" s="634">
        <v>20364</v>
      </c>
      <c r="J59" s="634">
        <v>3720</v>
      </c>
      <c r="K59" s="634">
        <v>1571</v>
      </c>
      <c r="L59" s="634">
        <v>0</v>
      </c>
      <c r="M59" s="631">
        <f t="shared" si="0"/>
        <v>2150767</v>
      </c>
    </row>
    <row r="60" spans="1:13" ht="25.5">
      <c r="A60" s="632" t="s">
        <v>830</v>
      </c>
      <c r="B60" s="633" t="s">
        <v>831</v>
      </c>
      <c r="C60" s="634">
        <v>45718717</v>
      </c>
      <c r="D60" s="634">
        <v>13498678</v>
      </c>
      <c r="E60" s="634">
        <v>556434</v>
      </c>
      <c r="F60" s="634">
        <v>2009998</v>
      </c>
      <c r="G60" s="634">
        <v>841027</v>
      </c>
      <c r="H60" s="634">
        <v>358108</v>
      </c>
      <c r="I60" s="634">
        <v>782658</v>
      </c>
      <c r="J60" s="634">
        <v>62772</v>
      </c>
      <c r="K60" s="634">
        <v>85504</v>
      </c>
      <c r="L60" s="634">
        <v>362944</v>
      </c>
      <c r="M60" s="631">
        <f t="shared" si="0"/>
        <v>64276840</v>
      </c>
    </row>
    <row r="61" spans="1:13" ht="25.5">
      <c r="A61" s="632" t="s">
        <v>832</v>
      </c>
      <c r="B61" s="633" t="s">
        <v>833</v>
      </c>
      <c r="C61" s="634">
        <v>9397619</v>
      </c>
      <c r="D61" s="634">
        <v>1181196</v>
      </c>
      <c r="E61" s="634">
        <v>132168</v>
      </c>
      <c r="F61" s="634">
        <v>449981</v>
      </c>
      <c r="G61" s="634">
        <v>272372</v>
      </c>
      <c r="H61" s="634">
        <v>67666</v>
      </c>
      <c r="I61" s="634">
        <v>180326</v>
      </c>
      <c r="J61" s="634">
        <v>18564</v>
      </c>
      <c r="K61" s="634">
        <v>14021</v>
      </c>
      <c r="L61" s="634">
        <v>59500</v>
      </c>
      <c r="M61" s="631">
        <f t="shared" si="0"/>
        <v>11773413</v>
      </c>
    </row>
    <row r="62" spans="1:13" ht="25.5">
      <c r="A62" s="632" t="s">
        <v>834</v>
      </c>
      <c r="B62" s="633" t="s">
        <v>835</v>
      </c>
      <c r="C62" s="634">
        <v>42330786</v>
      </c>
      <c r="D62" s="634">
        <v>17827777</v>
      </c>
      <c r="E62" s="634">
        <v>549566</v>
      </c>
      <c r="F62" s="634">
        <v>1918320</v>
      </c>
      <c r="G62" s="634">
        <v>1106983</v>
      </c>
      <c r="H62" s="634">
        <v>326873</v>
      </c>
      <c r="I62" s="634">
        <v>833413</v>
      </c>
      <c r="J62" s="634">
        <v>62676</v>
      </c>
      <c r="K62" s="634">
        <v>76987</v>
      </c>
      <c r="L62" s="634">
        <v>0</v>
      </c>
      <c r="M62" s="631">
        <f t="shared" si="0"/>
        <v>65033381</v>
      </c>
    </row>
    <row r="63" spans="1:13" ht="25.5">
      <c r="A63" s="632" t="s">
        <v>836</v>
      </c>
      <c r="B63" s="633" t="s">
        <v>837</v>
      </c>
      <c r="C63" s="634">
        <v>2537483</v>
      </c>
      <c r="D63" s="634">
        <v>810204</v>
      </c>
      <c r="E63" s="634">
        <v>35723</v>
      </c>
      <c r="F63" s="634">
        <v>122409</v>
      </c>
      <c r="G63" s="634">
        <v>54093</v>
      </c>
      <c r="H63" s="634">
        <v>16191</v>
      </c>
      <c r="I63" s="634">
        <v>35221</v>
      </c>
      <c r="J63" s="634">
        <v>5544</v>
      </c>
      <c r="K63" s="634">
        <v>2737</v>
      </c>
      <c r="L63" s="634">
        <v>0</v>
      </c>
      <c r="M63" s="631">
        <f t="shared" si="0"/>
        <v>3619605</v>
      </c>
    </row>
    <row r="64" spans="1:13">
      <c r="A64" s="632" t="s">
        <v>838</v>
      </c>
      <c r="B64" s="633" t="s">
        <v>839</v>
      </c>
      <c r="C64" s="634">
        <v>3367016</v>
      </c>
      <c r="D64" s="634">
        <v>1855090</v>
      </c>
      <c r="E64" s="634">
        <v>47355</v>
      </c>
      <c r="F64" s="634">
        <v>162620</v>
      </c>
      <c r="G64" s="634">
        <v>62399</v>
      </c>
      <c r="H64" s="634">
        <v>21470</v>
      </c>
      <c r="I64" s="634">
        <v>43453</v>
      </c>
      <c r="J64" s="634">
        <v>7080</v>
      </c>
      <c r="K64" s="634">
        <v>3629</v>
      </c>
      <c r="L64" s="634">
        <v>62788</v>
      </c>
      <c r="M64" s="631">
        <f t="shared" si="0"/>
        <v>5632900</v>
      </c>
    </row>
    <row r="65" spans="1:13">
      <c r="A65" s="632" t="s">
        <v>840</v>
      </c>
      <c r="B65" s="633" t="s">
        <v>841</v>
      </c>
      <c r="C65" s="634">
        <v>1182665</v>
      </c>
      <c r="D65" s="634">
        <v>547167</v>
      </c>
      <c r="E65" s="634">
        <v>18356</v>
      </c>
      <c r="F65" s="634">
        <v>60373</v>
      </c>
      <c r="G65" s="634">
        <v>11007</v>
      </c>
      <c r="H65" s="634">
        <v>7681</v>
      </c>
      <c r="I65" s="634">
        <v>11181</v>
      </c>
      <c r="J65" s="634">
        <v>2904</v>
      </c>
      <c r="K65" s="634">
        <v>1290</v>
      </c>
      <c r="L65" s="634">
        <v>20292</v>
      </c>
      <c r="M65" s="631">
        <f t="shared" si="0"/>
        <v>1862916</v>
      </c>
    </row>
    <row r="66" spans="1:13">
      <c r="A66" s="632" t="s">
        <v>842</v>
      </c>
      <c r="B66" s="633" t="s">
        <v>843</v>
      </c>
      <c r="C66" s="634">
        <v>2996612</v>
      </c>
      <c r="D66" s="634">
        <v>1422582</v>
      </c>
      <c r="E66" s="634">
        <v>40722</v>
      </c>
      <c r="F66" s="634">
        <v>139228</v>
      </c>
      <c r="G66" s="634">
        <v>95266</v>
      </c>
      <c r="H66" s="634">
        <v>24600</v>
      </c>
      <c r="I66" s="634">
        <v>68127</v>
      </c>
      <c r="J66" s="634">
        <v>5064</v>
      </c>
      <c r="K66" s="634">
        <v>6041</v>
      </c>
      <c r="L66" s="634">
        <v>162568</v>
      </c>
      <c r="M66" s="631">
        <f t="shared" si="0"/>
        <v>4960810</v>
      </c>
    </row>
    <row r="67" spans="1:13" ht="25.5">
      <c r="A67" s="632" t="s">
        <v>844</v>
      </c>
      <c r="B67" s="633" t="s">
        <v>845</v>
      </c>
      <c r="C67" s="634">
        <v>6262823</v>
      </c>
      <c r="D67" s="634">
        <v>3047093</v>
      </c>
      <c r="E67" s="634">
        <v>85109</v>
      </c>
      <c r="F67" s="634">
        <v>292855</v>
      </c>
      <c r="G67" s="634">
        <v>186100</v>
      </c>
      <c r="H67" s="634">
        <v>47256</v>
      </c>
      <c r="I67" s="634">
        <v>126866</v>
      </c>
      <c r="J67" s="634">
        <v>11472</v>
      </c>
      <c r="K67" s="634">
        <v>10524</v>
      </c>
      <c r="L67" s="634">
        <v>0</v>
      </c>
      <c r="M67" s="631">
        <f t="shared" si="0"/>
        <v>10070098</v>
      </c>
    </row>
    <row r="68" spans="1:13" ht="25.5">
      <c r="A68" s="632" t="s">
        <v>846</v>
      </c>
      <c r="B68" s="633" t="s">
        <v>847</v>
      </c>
      <c r="C68" s="634">
        <v>1699233</v>
      </c>
      <c r="D68" s="634">
        <v>1085875</v>
      </c>
      <c r="E68" s="634">
        <v>26301</v>
      </c>
      <c r="F68" s="634">
        <v>86932</v>
      </c>
      <c r="G68" s="634">
        <v>23404</v>
      </c>
      <c r="H68" s="634">
        <v>10194</v>
      </c>
      <c r="I68" s="634">
        <v>16638</v>
      </c>
      <c r="J68" s="634">
        <v>4380</v>
      </c>
      <c r="K68" s="634">
        <v>1430</v>
      </c>
      <c r="L68" s="634">
        <v>19474</v>
      </c>
      <c r="M68" s="631">
        <f t="shared" si="0"/>
        <v>2973861</v>
      </c>
    </row>
    <row r="69" spans="1:13" ht="25.5">
      <c r="A69" s="632" t="s">
        <v>848</v>
      </c>
      <c r="B69" s="633" t="s">
        <v>849</v>
      </c>
      <c r="C69" s="634">
        <v>6267875</v>
      </c>
      <c r="D69" s="634">
        <v>4159994</v>
      </c>
      <c r="E69" s="634">
        <v>78772</v>
      </c>
      <c r="F69" s="634">
        <v>278648</v>
      </c>
      <c r="G69" s="634">
        <v>117336</v>
      </c>
      <c r="H69" s="634">
        <v>42893</v>
      </c>
      <c r="I69" s="634">
        <v>89021</v>
      </c>
      <c r="J69" s="634">
        <v>12600</v>
      </c>
      <c r="K69" s="634">
        <v>8281</v>
      </c>
      <c r="L69" s="634">
        <v>5816</v>
      </c>
      <c r="M69" s="631">
        <f t="shared" ref="M69:M132" si="1">SUM(C69:L69)</f>
        <v>11061236</v>
      </c>
    </row>
    <row r="70" spans="1:13" ht="25.5">
      <c r="A70" s="632" t="s">
        <v>850</v>
      </c>
      <c r="B70" s="633" t="s">
        <v>851</v>
      </c>
      <c r="C70" s="634">
        <v>656029855</v>
      </c>
      <c r="D70" s="634">
        <v>216000215</v>
      </c>
      <c r="E70" s="634">
        <v>8632248</v>
      </c>
      <c r="F70" s="634">
        <v>29456388</v>
      </c>
      <c r="G70" s="634">
        <v>6047819</v>
      </c>
      <c r="H70" s="634">
        <v>5102580</v>
      </c>
      <c r="I70" s="634">
        <v>9340314</v>
      </c>
      <c r="J70" s="634">
        <v>907260</v>
      </c>
      <c r="K70" s="634">
        <v>1287763</v>
      </c>
      <c r="L70" s="634">
        <v>111476058</v>
      </c>
      <c r="M70" s="631">
        <f t="shared" si="1"/>
        <v>1044280500</v>
      </c>
    </row>
    <row r="71" spans="1:13" ht="25.5">
      <c r="A71" s="632" t="s">
        <v>852</v>
      </c>
      <c r="B71" s="633" t="s">
        <v>853</v>
      </c>
      <c r="C71" s="634">
        <v>24705716</v>
      </c>
      <c r="D71" s="634">
        <v>7795877</v>
      </c>
      <c r="E71" s="634">
        <v>325538</v>
      </c>
      <c r="F71" s="634">
        <v>1126970</v>
      </c>
      <c r="G71" s="634">
        <v>521701</v>
      </c>
      <c r="H71" s="634">
        <v>212359</v>
      </c>
      <c r="I71" s="634">
        <v>497000</v>
      </c>
      <c r="J71" s="634">
        <v>34296</v>
      </c>
      <c r="K71" s="634">
        <v>55013</v>
      </c>
      <c r="L71" s="634">
        <v>1425917</v>
      </c>
      <c r="M71" s="631">
        <f t="shared" si="1"/>
        <v>36700387</v>
      </c>
    </row>
    <row r="72" spans="1:13">
      <c r="A72" s="632" t="s">
        <v>854</v>
      </c>
      <c r="B72" s="633" t="s">
        <v>855</v>
      </c>
      <c r="C72" s="634">
        <v>2540896</v>
      </c>
      <c r="D72" s="634">
        <v>989855</v>
      </c>
      <c r="E72" s="634">
        <v>37692</v>
      </c>
      <c r="F72" s="634">
        <v>125790</v>
      </c>
      <c r="G72" s="634">
        <v>66455</v>
      </c>
      <c r="H72" s="634">
        <v>18029</v>
      </c>
      <c r="I72" s="634">
        <v>44579</v>
      </c>
      <c r="J72" s="634">
        <v>5328</v>
      </c>
      <c r="K72" s="634">
        <v>3600</v>
      </c>
      <c r="L72" s="634">
        <v>52256</v>
      </c>
      <c r="M72" s="631">
        <f t="shared" si="1"/>
        <v>3884480</v>
      </c>
    </row>
    <row r="73" spans="1:13" ht="25.5">
      <c r="A73" s="632" t="s">
        <v>856</v>
      </c>
      <c r="B73" s="633" t="s">
        <v>857</v>
      </c>
      <c r="C73" s="634">
        <v>4943874</v>
      </c>
      <c r="D73" s="634">
        <v>2286975</v>
      </c>
      <c r="E73" s="634">
        <v>67929</v>
      </c>
      <c r="F73" s="634">
        <v>233107</v>
      </c>
      <c r="G73" s="634">
        <v>139794</v>
      </c>
      <c r="H73" s="634">
        <v>37202</v>
      </c>
      <c r="I73" s="634">
        <v>97438</v>
      </c>
      <c r="J73" s="634">
        <v>8844</v>
      </c>
      <c r="K73" s="634">
        <v>8239</v>
      </c>
      <c r="L73" s="634">
        <v>60140</v>
      </c>
      <c r="M73" s="631">
        <f t="shared" si="1"/>
        <v>7883542</v>
      </c>
    </row>
    <row r="74" spans="1:13">
      <c r="A74" s="632" t="s">
        <v>858</v>
      </c>
      <c r="B74" s="633" t="s">
        <v>859</v>
      </c>
      <c r="C74" s="634">
        <v>4397105</v>
      </c>
      <c r="D74" s="634">
        <v>3013412</v>
      </c>
      <c r="E74" s="634">
        <v>68485</v>
      </c>
      <c r="F74" s="634">
        <v>225518</v>
      </c>
      <c r="G74" s="634">
        <v>70392</v>
      </c>
      <c r="H74" s="634">
        <v>27826</v>
      </c>
      <c r="I74" s="634">
        <v>50770</v>
      </c>
      <c r="J74" s="634">
        <v>10740</v>
      </c>
      <c r="K74" s="634">
        <v>4421</v>
      </c>
      <c r="L74" s="634">
        <v>292657</v>
      </c>
      <c r="M74" s="631">
        <f t="shared" si="1"/>
        <v>8161326</v>
      </c>
    </row>
    <row r="75" spans="1:13" ht="25.5">
      <c r="A75" s="632" t="s">
        <v>860</v>
      </c>
      <c r="B75" s="633" t="s">
        <v>861</v>
      </c>
      <c r="C75" s="634">
        <v>18784558</v>
      </c>
      <c r="D75" s="634">
        <v>2159195</v>
      </c>
      <c r="E75" s="634">
        <v>241922</v>
      </c>
      <c r="F75" s="634">
        <v>835032</v>
      </c>
      <c r="G75" s="634">
        <v>175307</v>
      </c>
      <c r="H75" s="634">
        <v>202672</v>
      </c>
      <c r="I75" s="634">
        <v>415074</v>
      </c>
      <c r="J75" s="634">
        <v>8880</v>
      </c>
      <c r="K75" s="634">
        <v>62991</v>
      </c>
      <c r="L75" s="634">
        <v>0</v>
      </c>
      <c r="M75" s="631">
        <f t="shared" si="1"/>
        <v>22885631</v>
      </c>
    </row>
    <row r="76" spans="1:13" ht="25.5">
      <c r="A76" s="632" t="s">
        <v>862</v>
      </c>
      <c r="B76" s="633" t="s">
        <v>863</v>
      </c>
      <c r="C76" s="634">
        <v>26627177</v>
      </c>
      <c r="D76" s="634">
        <v>9142919</v>
      </c>
      <c r="E76" s="634">
        <v>351144</v>
      </c>
      <c r="F76" s="634">
        <v>1220889</v>
      </c>
      <c r="G76" s="634">
        <v>761134</v>
      </c>
      <c r="H76" s="634">
        <v>209353</v>
      </c>
      <c r="I76" s="634">
        <v>553245</v>
      </c>
      <c r="J76" s="634">
        <v>44064</v>
      </c>
      <c r="K76" s="634">
        <v>49352</v>
      </c>
      <c r="L76" s="634">
        <v>3527027</v>
      </c>
      <c r="M76" s="631">
        <f t="shared" si="1"/>
        <v>42486304</v>
      </c>
    </row>
    <row r="77" spans="1:13" ht="25.5">
      <c r="A77" s="632" t="s">
        <v>864</v>
      </c>
      <c r="B77" s="633" t="s">
        <v>865</v>
      </c>
      <c r="C77" s="634">
        <v>1251199</v>
      </c>
      <c r="D77" s="634">
        <v>675514</v>
      </c>
      <c r="E77" s="634">
        <v>21411</v>
      </c>
      <c r="F77" s="634">
        <v>68433</v>
      </c>
      <c r="G77" s="634">
        <v>10026</v>
      </c>
      <c r="H77" s="634">
        <v>6639</v>
      </c>
      <c r="I77" s="634">
        <v>6740</v>
      </c>
      <c r="J77" s="634">
        <v>3816</v>
      </c>
      <c r="K77" s="634">
        <v>552</v>
      </c>
      <c r="L77" s="634">
        <v>10316</v>
      </c>
      <c r="M77" s="631">
        <f t="shared" si="1"/>
        <v>2054646</v>
      </c>
    </row>
    <row r="78" spans="1:13" ht="25.5">
      <c r="A78" s="632" t="s">
        <v>866</v>
      </c>
      <c r="B78" s="633" t="s">
        <v>867</v>
      </c>
      <c r="C78" s="634">
        <v>4454589</v>
      </c>
      <c r="D78" s="634">
        <v>2013938</v>
      </c>
      <c r="E78" s="634">
        <v>51943</v>
      </c>
      <c r="F78" s="634">
        <v>192973</v>
      </c>
      <c r="G78" s="634">
        <v>58621</v>
      </c>
      <c r="H78" s="634">
        <v>24899</v>
      </c>
      <c r="I78" s="634">
        <v>39275</v>
      </c>
      <c r="J78" s="634">
        <v>9084</v>
      </c>
      <c r="K78" s="634">
        <v>3214</v>
      </c>
      <c r="L78" s="634">
        <v>0</v>
      </c>
      <c r="M78" s="631">
        <f t="shared" si="1"/>
        <v>6848536</v>
      </c>
    </row>
    <row r="79" spans="1:13">
      <c r="A79" s="632" t="s">
        <v>868</v>
      </c>
      <c r="B79" s="633" t="s">
        <v>869</v>
      </c>
      <c r="C79" s="634">
        <v>3038650</v>
      </c>
      <c r="D79" s="634">
        <v>1898273</v>
      </c>
      <c r="E79" s="634">
        <v>42115</v>
      </c>
      <c r="F79" s="634">
        <v>144369</v>
      </c>
      <c r="G79" s="634">
        <v>74756</v>
      </c>
      <c r="H79" s="634">
        <v>21396</v>
      </c>
      <c r="I79" s="634">
        <v>51387</v>
      </c>
      <c r="J79" s="634">
        <v>6084</v>
      </c>
      <c r="K79" s="634">
        <v>4305</v>
      </c>
      <c r="L79" s="634">
        <v>3304</v>
      </c>
      <c r="M79" s="631">
        <f t="shared" si="1"/>
        <v>5284639</v>
      </c>
    </row>
    <row r="80" spans="1:13">
      <c r="A80" s="632" t="s">
        <v>870</v>
      </c>
      <c r="B80" s="633" t="s">
        <v>871</v>
      </c>
      <c r="C80" s="634">
        <v>3705407</v>
      </c>
      <c r="D80" s="634">
        <v>1427721</v>
      </c>
      <c r="E80" s="634">
        <v>49110</v>
      </c>
      <c r="F80" s="634">
        <v>170578</v>
      </c>
      <c r="G80" s="634">
        <v>96312</v>
      </c>
      <c r="H80" s="634">
        <v>29172</v>
      </c>
      <c r="I80" s="634">
        <v>73426</v>
      </c>
      <c r="J80" s="634">
        <v>5976</v>
      </c>
      <c r="K80" s="634">
        <v>6881</v>
      </c>
      <c r="L80" s="634">
        <v>167619</v>
      </c>
      <c r="M80" s="631">
        <f t="shared" si="1"/>
        <v>5732202</v>
      </c>
    </row>
    <row r="81" spans="1:13" ht="25.5">
      <c r="A81" s="632" t="s">
        <v>872</v>
      </c>
      <c r="B81" s="633" t="s">
        <v>873</v>
      </c>
      <c r="C81" s="634">
        <v>2176016</v>
      </c>
      <c r="D81" s="634">
        <v>719262</v>
      </c>
      <c r="E81" s="634">
        <v>28923</v>
      </c>
      <c r="F81" s="634">
        <v>100977</v>
      </c>
      <c r="G81" s="634">
        <v>28821</v>
      </c>
      <c r="H81" s="634">
        <v>16486</v>
      </c>
      <c r="I81" s="634">
        <v>31184</v>
      </c>
      <c r="J81" s="634">
        <v>3324</v>
      </c>
      <c r="K81" s="634">
        <v>3727</v>
      </c>
      <c r="L81" s="634">
        <v>114577</v>
      </c>
      <c r="M81" s="631">
        <f t="shared" si="1"/>
        <v>3223297</v>
      </c>
    </row>
    <row r="82" spans="1:13">
      <c r="A82" s="632" t="s">
        <v>874</v>
      </c>
      <c r="B82" s="633" t="s">
        <v>875</v>
      </c>
      <c r="C82" s="634">
        <v>138593844</v>
      </c>
      <c r="D82" s="634">
        <v>27261239</v>
      </c>
      <c r="E82" s="634">
        <v>1679135</v>
      </c>
      <c r="F82" s="634">
        <v>5972433</v>
      </c>
      <c r="G82" s="634">
        <v>1877103</v>
      </c>
      <c r="H82" s="634">
        <v>1234761</v>
      </c>
      <c r="I82" s="634">
        <v>2531737</v>
      </c>
      <c r="J82" s="634">
        <v>175692</v>
      </c>
      <c r="K82" s="634">
        <v>333145</v>
      </c>
      <c r="L82" s="634">
        <v>13183236</v>
      </c>
      <c r="M82" s="631">
        <f t="shared" si="1"/>
        <v>192842325</v>
      </c>
    </row>
    <row r="83" spans="1:13" ht="25.5">
      <c r="A83" s="632" t="s">
        <v>876</v>
      </c>
      <c r="B83" s="633" t="s">
        <v>877</v>
      </c>
      <c r="C83" s="634">
        <v>1664182</v>
      </c>
      <c r="D83" s="634">
        <v>715807</v>
      </c>
      <c r="E83" s="634">
        <v>25872</v>
      </c>
      <c r="F83" s="634">
        <v>85088</v>
      </c>
      <c r="G83" s="634">
        <v>34653</v>
      </c>
      <c r="H83" s="634">
        <v>10743</v>
      </c>
      <c r="I83" s="634">
        <v>22732</v>
      </c>
      <c r="J83" s="634">
        <v>4068</v>
      </c>
      <c r="K83" s="634">
        <v>1782</v>
      </c>
      <c r="L83" s="634">
        <v>106349</v>
      </c>
      <c r="M83" s="631">
        <f t="shared" si="1"/>
        <v>2671276</v>
      </c>
    </row>
    <row r="84" spans="1:13" ht="25.5">
      <c r="A84" s="632" t="s">
        <v>878</v>
      </c>
      <c r="B84" s="633" t="s">
        <v>879</v>
      </c>
      <c r="C84" s="634">
        <v>1838101</v>
      </c>
      <c r="D84" s="634">
        <v>669867</v>
      </c>
      <c r="E84" s="634">
        <v>27212</v>
      </c>
      <c r="F84" s="634">
        <v>91180</v>
      </c>
      <c r="G84" s="634">
        <v>40757</v>
      </c>
      <c r="H84" s="634">
        <v>12057</v>
      </c>
      <c r="I84" s="634">
        <v>26770</v>
      </c>
      <c r="J84" s="634">
        <v>4212</v>
      </c>
      <c r="K84" s="634">
        <v>2108</v>
      </c>
      <c r="L84" s="634">
        <v>77932</v>
      </c>
      <c r="M84" s="631">
        <f t="shared" si="1"/>
        <v>2790196</v>
      </c>
    </row>
    <row r="85" spans="1:13" ht="25.5">
      <c r="A85" s="632" t="s">
        <v>880</v>
      </c>
      <c r="B85" s="633" t="s">
        <v>881</v>
      </c>
      <c r="C85" s="634">
        <v>3483278</v>
      </c>
      <c r="D85" s="634">
        <v>1161640</v>
      </c>
      <c r="E85" s="634">
        <v>50373</v>
      </c>
      <c r="F85" s="634">
        <v>169759</v>
      </c>
      <c r="G85" s="634">
        <v>90922</v>
      </c>
      <c r="H85" s="634">
        <v>24851</v>
      </c>
      <c r="I85" s="634">
        <v>61539</v>
      </c>
      <c r="J85" s="634">
        <v>7080</v>
      </c>
      <c r="K85" s="634">
        <v>5045</v>
      </c>
      <c r="L85" s="634">
        <v>128653</v>
      </c>
      <c r="M85" s="631">
        <f t="shared" si="1"/>
        <v>5183140</v>
      </c>
    </row>
    <row r="86" spans="1:13" ht="25.5">
      <c r="A86" s="632" t="s">
        <v>882</v>
      </c>
      <c r="B86" s="633" t="s">
        <v>883</v>
      </c>
      <c r="C86" s="634">
        <v>7736189</v>
      </c>
      <c r="D86" s="634">
        <v>3042081</v>
      </c>
      <c r="E86" s="634">
        <v>99093</v>
      </c>
      <c r="F86" s="634">
        <v>346680</v>
      </c>
      <c r="G86" s="634">
        <v>253224</v>
      </c>
      <c r="H86" s="634">
        <v>70320</v>
      </c>
      <c r="I86" s="634">
        <v>198834</v>
      </c>
      <c r="J86" s="634">
        <v>8268</v>
      </c>
      <c r="K86" s="634">
        <v>19277</v>
      </c>
      <c r="L86" s="634">
        <v>541717</v>
      </c>
      <c r="M86" s="631">
        <f t="shared" si="1"/>
        <v>12315683</v>
      </c>
    </row>
    <row r="87" spans="1:13" ht="25.5">
      <c r="A87" s="632" t="s">
        <v>884</v>
      </c>
      <c r="B87" s="633" t="s">
        <v>885</v>
      </c>
      <c r="C87" s="634">
        <v>4114951</v>
      </c>
      <c r="D87" s="634">
        <v>1267176</v>
      </c>
      <c r="E87" s="634">
        <v>51666</v>
      </c>
      <c r="F87" s="634">
        <v>183631</v>
      </c>
      <c r="G87" s="634">
        <v>92755</v>
      </c>
      <c r="H87" s="634">
        <v>32792</v>
      </c>
      <c r="I87" s="634">
        <v>77662</v>
      </c>
      <c r="J87" s="634">
        <v>5904</v>
      </c>
      <c r="K87" s="634">
        <v>7936</v>
      </c>
      <c r="L87" s="634">
        <v>98603.999286071557</v>
      </c>
      <c r="M87" s="631">
        <f t="shared" si="1"/>
        <v>5933076.9992860714</v>
      </c>
    </row>
    <row r="88" spans="1:13" ht="25.5">
      <c r="A88" s="632" t="s">
        <v>886</v>
      </c>
      <c r="B88" s="633" t="s">
        <v>887</v>
      </c>
      <c r="C88" s="634">
        <v>16516779</v>
      </c>
      <c r="D88" s="634">
        <v>2973030</v>
      </c>
      <c r="E88" s="634">
        <v>220651</v>
      </c>
      <c r="F88" s="634">
        <v>762242</v>
      </c>
      <c r="G88" s="634">
        <v>560223</v>
      </c>
      <c r="H88" s="634">
        <v>135528</v>
      </c>
      <c r="I88" s="634">
        <v>396657</v>
      </c>
      <c r="J88" s="634">
        <v>24948</v>
      </c>
      <c r="K88" s="634">
        <v>33431</v>
      </c>
      <c r="L88" s="634">
        <v>199182</v>
      </c>
      <c r="M88" s="631">
        <f t="shared" si="1"/>
        <v>21822671</v>
      </c>
    </row>
    <row r="89" spans="1:13" ht="25.5">
      <c r="A89" s="632" t="s">
        <v>888</v>
      </c>
      <c r="B89" s="633" t="s">
        <v>889</v>
      </c>
      <c r="C89" s="634">
        <v>1723954</v>
      </c>
      <c r="D89" s="634">
        <v>708391</v>
      </c>
      <c r="E89" s="634">
        <v>25254</v>
      </c>
      <c r="F89" s="634">
        <v>84380</v>
      </c>
      <c r="G89" s="634">
        <v>22553</v>
      </c>
      <c r="H89" s="634">
        <v>12868</v>
      </c>
      <c r="I89" s="634">
        <v>23693</v>
      </c>
      <c r="J89" s="634">
        <v>3480</v>
      </c>
      <c r="K89" s="634">
        <v>2769</v>
      </c>
      <c r="L89" s="634">
        <v>58871</v>
      </c>
      <c r="M89" s="631">
        <f t="shared" si="1"/>
        <v>2666213</v>
      </c>
    </row>
    <row r="90" spans="1:13" ht="25.5">
      <c r="A90" s="632" t="s">
        <v>890</v>
      </c>
      <c r="B90" s="633" t="s">
        <v>891</v>
      </c>
      <c r="C90" s="634">
        <v>3619953</v>
      </c>
      <c r="D90" s="634">
        <v>2455134</v>
      </c>
      <c r="E90" s="634">
        <v>48891</v>
      </c>
      <c r="F90" s="634">
        <v>168358</v>
      </c>
      <c r="G90" s="634">
        <v>120469</v>
      </c>
      <c r="H90" s="634">
        <v>29237</v>
      </c>
      <c r="I90" s="634">
        <v>83755</v>
      </c>
      <c r="J90" s="634">
        <v>5652</v>
      </c>
      <c r="K90" s="634">
        <v>7074</v>
      </c>
      <c r="L90" s="634">
        <v>0</v>
      </c>
      <c r="M90" s="631">
        <f t="shared" si="1"/>
        <v>6538523</v>
      </c>
    </row>
    <row r="91" spans="1:13" ht="25.5">
      <c r="A91" s="632" t="s">
        <v>892</v>
      </c>
      <c r="B91" s="633" t="s">
        <v>893</v>
      </c>
      <c r="C91" s="634">
        <v>2811591</v>
      </c>
      <c r="D91" s="634">
        <v>879132</v>
      </c>
      <c r="E91" s="634">
        <v>42482</v>
      </c>
      <c r="F91" s="634">
        <v>141058</v>
      </c>
      <c r="G91" s="634">
        <v>62608</v>
      </c>
      <c r="H91" s="634">
        <v>18782</v>
      </c>
      <c r="I91" s="634">
        <v>41900</v>
      </c>
      <c r="J91" s="634">
        <v>6480</v>
      </c>
      <c r="K91" s="634">
        <v>3367</v>
      </c>
      <c r="L91" s="634">
        <v>51380</v>
      </c>
      <c r="M91" s="631">
        <f t="shared" si="1"/>
        <v>4058780</v>
      </c>
    </row>
    <row r="92" spans="1:13" ht="25.5">
      <c r="A92" s="632" t="s">
        <v>894</v>
      </c>
      <c r="B92" s="633" t="s">
        <v>895</v>
      </c>
      <c r="C92" s="634">
        <v>1980522</v>
      </c>
      <c r="D92" s="634">
        <v>460968</v>
      </c>
      <c r="E92" s="634">
        <v>29166</v>
      </c>
      <c r="F92" s="634">
        <v>97799</v>
      </c>
      <c r="G92" s="634">
        <v>50707</v>
      </c>
      <c r="H92" s="634">
        <v>13460</v>
      </c>
      <c r="I92" s="634">
        <v>32551</v>
      </c>
      <c r="J92" s="634">
        <v>4320</v>
      </c>
      <c r="K92" s="634">
        <v>2514</v>
      </c>
      <c r="L92" s="634">
        <v>0</v>
      </c>
      <c r="M92" s="631">
        <f t="shared" si="1"/>
        <v>2672007</v>
      </c>
    </row>
    <row r="93" spans="1:13" ht="25.5">
      <c r="A93" s="632" t="s">
        <v>896</v>
      </c>
      <c r="B93" s="633" t="s">
        <v>897</v>
      </c>
      <c r="C93" s="634">
        <v>5256461</v>
      </c>
      <c r="D93" s="634">
        <v>1807405</v>
      </c>
      <c r="E93" s="634">
        <v>69361</v>
      </c>
      <c r="F93" s="634">
        <v>242199</v>
      </c>
      <c r="G93" s="634">
        <v>135373</v>
      </c>
      <c r="H93" s="634">
        <v>39444</v>
      </c>
      <c r="I93" s="634">
        <v>99088</v>
      </c>
      <c r="J93" s="634">
        <v>8856</v>
      </c>
      <c r="K93" s="634">
        <v>8800</v>
      </c>
      <c r="L93" s="634">
        <v>39510</v>
      </c>
      <c r="M93" s="631">
        <f t="shared" si="1"/>
        <v>7706497</v>
      </c>
    </row>
    <row r="94" spans="1:13" ht="25.5">
      <c r="A94" s="632" t="s">
        <v>898</v>
      </c>
      <c r="B94" s="633" t="s">
        <v>899</v>
      </c>
      <c r="C94" s="634">
        <v>6671691</v>
      </c>
      <c r="D94" s="634">
        <v>3048726</v>
      </c>
      <c r="E94" s="634">
        <v>91406</v>
      </c>
      <c r="F94" s="634">
        <v>308893</v>
      </c>
      <c r="G94" s="634">
        <v>140565</v>
      </c>
      <c r="H94" s="634">
        <v>61881</v>
      </c>
      <c r="I94" s="634">
        <v>145223</v>
      </c>
      <c r="J94" s="634">
        <v>9324</v>
      </c>
      <c r="K94" s="634">
        <v>17031</v>
      </c>
      <c r="L94" s="634">
        <v>437137</v>
      </c>
      <c r="M94" s="631">
        <f t="shared" si="1"/>
        <v>10931877</v>
      </c>
    </row>
    <row r="95" spans="1:13" ht="25.5">
      <c r="A95" s="632" t="s">
        <v>900</v>
      </c>
      <c r="B95" s="633" t="s">
        <v>901</v>
      </c>
      <c r="C95" s="634">
        <v>2013139</v>
      </c>
      <c r="D95" s="634">
        <v>951878</v>
      </c>
      <c r="E95" s="634">
        <v>29723</v>
      </c>
      <c r="F95" s="634">
        <v>99228</v>
      </c>
      <c r="G95" s="634">
        <v>39035</v>
      </c>
      <c r="H95" s="634">
        <v>14109</v>
      </c>
      <c r="I95" s="634">
        <v>29644</v>
      </c>
      <c r="J95" s="634">
        <v>4476</v>
      </c>
      <c r="K95" s="634">
        <v>2761</v>
      </c>
      <c r="L95" s="634">
        <v>0</v>
      </c>
      <c r="M95" s="631">
        <f t="shared" si="1"/>
        <v>3183993</v>
      </c>
    </row>
    <row r="96" spans="1:13" ht="25.5">
      <c r="A96" s="632" t="s">
        <v>902</v>
      </c>
      <c r="B96" s="633" t="s">
        <v>903</v>
      </c>
      <c r="C96" s="634">
        <v>1017129</v>
      </c>
      <c r="D96" s="634">
        <v>428669</v>
      </c>
      <c r="E96" s="634">
        <v>15471</v>
      </c>
      <c r="F96" s="634">
        <v>51326</v>
      </c>
      <c r="G96" s="634">
        <v>11400</v>
      </c>
      <c r="H96" s="634">
        <v>6456</v>
      </c>
      <c r="I96" s="634">
        <v>9970</v>
      </c>
      <c r="J96" s="634">
        <v>2496</v>
      </c>
      <c r="K96" s="634">
        <v>1043</v>
      </c>
      <c r="L96" s="634">
        <v>14345</v>
      </c>
      <c r="M96" s="631">
        <f t="shared" si="1"/>
        <v>1558305</v>
      </c>
    </row>
    <row r="97" spans="1:13" ht="25.5">
      <c r="A97" s="632" t="s">
        <v>904</v>
      </c>
      <c r="B97" s="633" t="s">
        <v>905</v>
      </c>
      <c r="C97" s="634">
        <v>1950282</v>
      </c>
      <c r="D97" s="634">
        <v>1002160</v>
      </c>
      <c r="E97" s="634">
        <v>28907</v>
      </c>
      <c r="F97" s="634">
        <v>96841</v>
      </c>
      <c r="G97" s="634">
        <v>40534</v>
      </c>
      <c r="H97" s="634">
        <v>12665</v>
      </c>
      <c r="I97" s="634">
        <v>26919</v>
      </c>
      <c r="J97" s="634">
        <v>4536</v>
      </c>
      <c r="K97" s="634">
        <v>2164</v>
      </c>
      <c r="L97" s="634">
        <v>0</v>
      </c>
      <c r="M97" s="631">
        <f t="shared" si="1"/>
        <v>3165008</v>
      </c>
    </row>
    <row r="98" spans="1:13" ht="25.5">
      <c r="A98" s="632" t="s">
        <v>906</v>
      </c>
      <c r="B98" s="633" t="s">
        <v>907</v>
      </c>
      <c r="C98" s="634">
        <v>3886611</v>
      </c>
      <c r="D98" s="634">
        <v>2292291</v>
      </c>
      <c r="E98" s="634">
        <v>55899</v>
      </c>
      <c r="F98" s="634">
        <v>188631</v>
      </c>
      <c r="G98" s="634">
        <v>98598</v>
      </c>
      <c r="H98" s="634">
        <v>28349</v>
      </c>
      <c r="I98" s="634">
        <v>69797</v>
      </c>
      <c r="J98" s="634">
        <v>7608</v>
      </c>
      <c r="K98" s="634">
        <v>5950</v>
      </c>
      <c r="L98" s="634">
        <v>104799</v>
      </c>
      <c r="M98" s="631">
        <f t="shared" si="1"/>
        <v>6738533</v>
      </c>
    </row>
    <row r="99" spans="1:13" ht="25.5">
      <c r="A99" s="632" t="s">
        <v>908</v>
      </c>
      <c r="B99" s="633" t="s">
        <v>909</v>
      </c>
      <c r="C99" s="634">
        <v>1472991</v>
      </c>
      <c r="D99" s="634">
        <v>435241</v>
      </c>
      <c r="E99" s="634">
        <v>19139</v>
      </c>
      <c r="F99" s="634">
        <v>67704</v>
      </c>
      <c r="G99" s="634">
        <v>16716</v>
      </c>
      <c r="H99" s="634">
        <v>10480</v>
      </c>
      <c r="I99" s="634">
        <v>18246</v>
      </c>
      <c r="J99" s="634">
        <v>2364</v>
      </c>
      <c r="K99" s="634">
        <v>2189</v>
      </c>
      <c r="L99" s="634">
        <v>50022</v>
      </c>
      <c r="M99" s="631">
        <f t="shared" si="1"/>
        <v>2095092</v>
      </c>
    </row>
    <row r="100" spans="1:13" ht="25.5">
      <c r="A100" s="632" t="s">
        <v>910</v>
      </c>
      <c r="B100" s="633" t="s">
        <v>911</v>
      </c>
      <c r="C100" s="634">
        <v>1859210</v>
      </c>
      <c r="D100" s="634">
        <v>1020663</v>
      </c>
      <c r="E100" s="634">
        <v>27495</v>
      </c>
      <c r="F100" s="634">
        <v>91928</v>
      </c>
      <c r="G100" s="634">
        <v>38769</v>
      </c>
      <c r="H100" s="634">
        <v>12897</v>
      </c>
      <c r="I100" s="634">
        <v>28082</v>
      </c>
      <c r="J100" s="634">
        <v>4032</v>
      </c>
      <c r="K100" s="634">
        <v>2487</v>
      </c>
      <c r="L100" s="634">
        <v>70412</v>
      </c>
      <c r="M100" s="631">
        <f t="shared" si="1"/>
        <v>3155975</v>
      </c>
    </row>
    <row r="101" spans="1:13" ht="25.5">
      <c r="A101" s="632" t="s">
        <v>912</v>
      </c>
      <c r="B101" s="633" t="s">
        <v>913</v>
      </c>
      <c r="C101" s="634">
        <v>3539109</v>
      </c>
      <c r="D101" s="634">
        <v>630948</v>
      </c>
      <c r="E101" s="634">
        <v>51801</v>
      </c>
      <c r="F101" s="634">
        <v>173763</v>
      </c>
      <c r="G101" s="634">
        <v>91950</v>
      </c>
      <c r="H101" s="634">
        <v>24357</v>
      </c>
      <c r="I101" s="634">
        <v>59895</v>
      </c>
      <c r="J101" s="634">
        <v>7824</v>
      </c>
      <c r="K101" s="634">
        <v>4647</v>
      </c>
      <c r="L101" s="634">
        <v>0</v>
      </c>
      <c r="M101" s="631">
        <f t="shared" si="1"/>
        <v>4584294</v>
      </c>
    </row>
    <row r="102" spans="1:13" ht="25.5">
      <c r="A102" s="632" t="s">
        <v>914</v>
      </c>
      <c r="B102" s="633" t="s">
        <v>915</v>
      </c>
      <c r="C102" s="634">
        <v>1358457</v>
      </c>
      <c r="D102" s="634">
        <v>715512</v>
      </c>
      <c r="E102" s="634">
        <v>23724</v>
      </c>
      <c r="F102" s="634">
        <v>75369</v>
      </c>
      <c r="G102" s="634">
        <v>8224</v>
      </c>
      <c r="H102" s="634">
        <v>6896</v>
      </c>
      <c r="I102" s="634">
        <v>5417</v>
      </c>
      <c r="J102" s="634">
        <v>4344</v>
      </c>
      <c r="K102" s="634">
        <v>424</v>
      </c>
      <c r="L102" s="634">
        <v>0</v>
      </c>
      <c r="M102" s="631">
        <f t="shared" si="1"/>
        <v>2198367</v>
      </c>
    </row>
    <row r="103" spans="1:13">
      <c r="A103" s="632" t="s">
        <v>916</v>
      </c>
      <c r="B103" s="633" t="s">
        <v>917</v>
      </c>
      <c r="C103" s="634">
        <v>1193892</v>
      </c>
      <c r="D103" s="634">
        <v>597960</v>
      </c>
      <c r="E103" s="634">
        <v>20582</v>
      </c>
      <c r="F103" s="634">
        <v>65664</v>
      </c>
      <c r="G103" s="634">
        <v>8531</v>
      </c>
      <c r="H103" s="634">
        <v>6220</v>
      </c>
      <c r="I103" s="634">
        <v>5728</v>
      </c>
      <c r="J103" s="634">
        <v>3708</v>
      </c>
      <c r="K103" s="634">
        <v>461</v>
      </c>
      <c r="L103" s="634">
        <v>51291</v>
      </c>
      <c r="M103" s="631">
        <f t="shared" si="1"/>
        <v>1954037</v>
      </c>
    </row>
    <row r="104" spans="1:13" ht="25.5">
      <c r="A104" s="632" t="s">
        <v>918</v>
      </c>
      <c r="B104" s="633" t="s">
        <v>919</v>
      </c>
      <c r="C104" s="634">
        <v>1410897</v>
      </c>
      <c r="D104" s="634">
        <v>633456</v>
      </c>
      <c r="E104" s="634">
        <v>23425</v>
      </c>
      <c r="F104" s="634">
        <v>75584</v>
      </c>
      <c r="G104" s="634">
        <v>16205</v>
      </c>
      <c r="H104" s="634">
        <v>7955</v>
      </c>
      <c r="I104" s="634">
        <v>10937</v>
      </c>
      <c r="J104" s="634">
        <v>4020</v>
      </c>
      <c r="K104" s="634">
        <v>883</v>
      </c>
      <c r="L104" s="634">
        <v>60273</v>
      </c>
      <c r="M104" s="631">
        <f t="shared" si="1"/>
        <v>2243635</v>
      </c>
    </row>
    <row r="105" spans="1:13" ht="25.5">
      <c r="A105" s="632" t="s">
        <v>920</v>
      </c>
      <c r="B105" s="633" t="s">
        <v>921</v>
      </c>
      <c r="C105" s="634">
        <v>3521056</v>
      </c>
      <c r="D105" s="634">
        <v>1317146</v>
      </c>
      <c r="E105" s="634">
        <v>47498</v>
      </c>
      <c r="F105" s="634">
        <v>163694</v>
      </c>
      <c r="G105" s="634">
        <v>116964</v>
      </c>
      <c r="H105" s="634">
        <v>27691</v>
      </c>
      <c r="I105" s="634">
        <v>79011</v>
      </c>
      <c r="J105" s="634">
        <v>5892</v>
      </c>
      <c r="K105" s="634">
        <v>6502</v>
      </c>
      <c r="L105" s="634">
        <v>45385</v>
      </c>
      <c r="M105" s="631">
        <f t="shared" si="1"/>
        <v>5330839</v>
      </c>
    </row>
    <row r="106" spans="1:13" ht="38.25">
      <c r="A106" s="632" t="s">
        <v>922</v>
      </c>
      <c r="B106" s="633" t="s">
        <v>923</v>
      </c>
      <c r="C106" s="634">
        <v>7274172</v>
      </c>
      <c r="D106" s="634">
        <v>2616423</v>
      </c>
      <c r="E106" s="634">
        <v>104975</v>
      </c>
      <c r="F106" s="634">
        <v>347494</v>
      </c>
      <c r="G106" s="634">
        <v>131528</v>
      </c>
      <c r="H106" s="634">
        <v>61805</v>
      </c>
      <c r="I106" s="634">
        <v>134881</v>
      </c>
      <c r="J106" s="634">
        <v>14688</v>
      </c>
      <c r="K106" s="634">
        <v>15481</v>
      </c>
      <c r="L106" s="634">
        <v>0</v>
      </c>
      <c r="M106" s="631">
        <f t="shared" si="1"/>
        <v>10701447</v>
      </c>
    </row>
    <row r="107" spans="1:13" ht="25.5">
      <c r="A107" s="632" t="s">
        <v>924</v>
      </c>
      <c r="B107" s="633" t="s">
        <v>925</v>
      </c>
      <c r="C107" s="634">
        <v>3412759</v>
      </c>
      <c r="D107" s="634">
        <v>1197144</v>
      </c>
      <c r="E107" s="634">
        <v>44923</v>
      </c>
      <c r="F107" s="634">
        <v>157055</v>
      </c>
      <c r="G107" s="634">
        <v>59073</v>
      </c>
      <c r="H107" s="634">
        <v>22917</v>
      </c>
      <c r="I107" s="634">
        <v>45811</v>
      </c>
      <c r="J107" s="634">
        <v>7452</v>
      </c>
      <c r="K107" s="634">
        <v>4323</v>
      </c>
      <c r="L107" s="634">
        <v>90719</v>
      </c>
      <c r="M107" s="631">
        <f t="shared" si="1"/>
        <v>5042176</v>
      </c>
    </row>
    <row r="108" spans="1:13" ht="25.5">
      <c r="A108" s="632" t="s">
        <v>926</v>
      </c>
      <c r="B108" s="633" t="s">
        <v>927</v>
      </c>
      <c r="C108" s="634">
        <v>5119132</v>
      </c>
      <c r="D108" s="634">
        <v>735348</v>
      </c>
      <c r="E108" s="634">
        <v>71787</v>
      </c>
      <c r="F108" s="634">
        <v>244279</v>
      </c>
      <c r="G108" s="634">
        <v>168360</v>
      </c>
      <c r="H108" s="634">
        <v>38334</v>
      </c>
      <c r="I108" s="634">
        <v>108485</v>
      </c>
      <c r="J108" s="634">
        <v>9504</v>
      </c>
      <c r="K108" s="634">
        <v>8400</v>
      </c>
      <c r="L108" s="634">
        <v>0</v>
      </c>
      <c r="M108" s="631">
        <f t="shared" si="1"/>
        <v>6503629</v>
      </c>
    </row>
    <row r="109" spans="1:13" ht="25.5">
      <c r="A109" s="632" t="s">
        <v>928</v>
      </c>
      <c r="B109" s="633" t="s">
        <v>929</v>
      </c>
      <c r="C109" s="634">
        <v>1480885</v>
      </c>
      <c r="D109" s="634">
        <v>402809</v>
      </c>
      <c r="E109" s="634">
        <v>21339</v>
      </c>
      <c r="F109" s="634">
        <v>71436</v>
      </c>
      <c r="G109" s="634">
        <v>5468</v>
      </c>
      <c r="H109" s="634">
        <v>12409</v>
      </c>
      <c r="I109" s="634">
        <v>19149</v>
      </c>
      <c r="J109" s="634">
        <v>2352</v>
      </c>
      <c r="K109" s="634">
        <v>3084</v>
      </c>
      <c r="L109" s="634">
        <v>33830</v>
      </c>
      <c r="M109" s="631">
        <f t="shared" si="1"/>
        <v>2052761</v>
      </c>
    </row>
    <row r="110" spans="1:13" ht="25.5">
      <c r="A110" s="632" t="s">
        <v>930</v>
      </c>
      <c r="B110" s="633" t="s">
        <v>931</v>
      </c>
      <c r="C110" s="634">
        <v>14887850</v>
      </c>
      <c r="D110" s="634">
        <v>4292016</v>
      </c>
      <c r="E110" s="634">
        <v>176723</v>
      </c>
      <c r="F110" s="634">
        <v>640804</v>
      </c>
      <c r="G110" s="634">
        <v>583649</v>
      </c>
      <c r="H110" s="634">
        <v>117991</v>
      </c>
      <c r="I110" s="634">
        <v>370106</v>
      </c>
      <c r="J110" s="634">
        <v>21768</v>
      </c>
      <c r="K110" s="634">
        <v>28528</v>
      </c>
      <c r="L110" s="634">
        <v>300385</v>
      </c>
      <c r="M110" s="631">
        <f t="shared" si="1"/>
        <v>21419820</v>
      </c>
    </row>
    <row r="111" spans="1:13" ht="25.5">
      <c r="A111" s="632" t="s">
        <v>932</v>
      </c>
      <c r="B111" s="633" t="s">
        <v>933</v>
      </c>
      <c r="C111" s="634">
        <v>3730919</v>
      </c>
      <c r="D111" s="634">
        <v>938000</v>
      </c>
      <c r="E111" s="634">
        <v>52569</v>
      </c>
      <c r="F111" s="634">
        <v>178813</v>
      </c>
      <c r="G111" s="634">
        <v>64072</v>
      </c>
      <c r="H111" s="634">
        <v>27215</v>
      </c>
      <c r="I111" s="634">
        <v>55550</v>
      </c>
      <c r="J111" s="634">
        <v>7176</v>
      </c>
      <c r="K111" s="634">
        <v>5743</v>
      </c>
      <c r="L111" s="634">
        <v>35992</v>
      </c>
      <c r="M111" s="631">
        <f t="shared" si="1"/>
        <v>5096049</v>
      </c>
    </row>
    <row r="112" spans="1:13" ht="25.5">
      <c r="A112" s="632" t="s">
        <v>934</v>
      </c>
      <c r="B112" s="633" t="s">
        <v>935</v>
      </c>
      <c r="C112" s="634">
        <v>1299741</v>
      </c>
      <c r="D112" s="634">
        <v>546863</v>
      </c>
      <c r="E112" s="634">
        <v>19719</v>
      </c>
      <c r="F112" s="634">
        <v>65412</v>
      </c>
      <c r="G112" s="634">
        <v>27132</v>
      </c>
      <c r="H112" s="634">
        <v>8571</v>
      </c>
      <c r="I112" s="634">
        <v>18237</v>
      </c>
      <c r="J112" s="634">
        <v>3036</v>
      </c>
      <c r="K112" s="634">
        <v>1498</v>
      </c>
      <c r="L112" s="634">
        <v>49060</v>
      </c>
      <c r="M112" s="631">
        <f t="shared" si="1"/>
        <v>2039269</v>
      </c>
    </row>
    <row r="113" spans="1:13" ht="25.5">
      <c r="A113" s="632" t="s">
        <v>936</v>
      </c>
      <c r="B113" s="633" t="s">
        <v>937</v>
      </c>
      <c r="C113" s="634">
        <v>2260700</v>
      </c>
      <c r="D113" s="634">
        <v>634440</v>
      </c>
      <c r="E113" s="634">
        <v>33553</v>
      </c>
      <c r="F113" s="634">
        <v>112315</v>
      </c>
      <c r="G113" s="634">
        <v>35702</v>
      </c>
      <c r="H113" s="634">
        <v>15402</v>
      </c>
      <c r="I113" s="634">
        <v>29428</v>
      </c>
      <c r="J113" s="634">
        <v>4824</v>
      </c>
      <c r="K113" s="634">
        <v>2880</v>
      </c>
      <c r="L113" s="634">
        <v>0</v>
      </c>
      <c r="M113" s="631">
        <f t="shared" si="1"/>
        <v>3129244</v>
      </c>
    </row>
    <row r="114" spans="1:13" ht="25.5">
      <c r="A114" s="632" t="s">
        <v>938</v>
      </c>
      <c r="B114" s="633" t="s">
        <v>939</v>
      </c>
      <c r="C114" s="634">
        <v>4044605</v>
      </c>
      <c r="D114" s="634">
        <v>1016520</v>
      </c>
      <c r="E114" s="634">
        <v>54584</v>
      </c>
      <c r="F114" s="634">
        <v>190027</v>
      </c>
      <c r="G114" s="634">
        <v>105122</v>
      </c>
      <c r="H114" s="634">
        <v>27499</v>
      </c>
      <c r="I114" s="634">
        <v>68637</v>
      </c>
      <c r="J114" s="634">
        <v>7668</v>
      </c>
      <c r="K114" s="634">
        <v>5293</v>
      </c>
      <c r="L114" s="634">
        <v>0</v>
      </c>
      <c r="M114" s="631">
        <f t="shared" si="1"/>
        <v>5519955</v>
      </c>
    </row>
    <row r="115" spans="1:13" ht="25.5">
      <c r="A115" s="632" t="s">
        <v>940</v>
      </c>
      <c r="B115" s="633" t="s">
        <v>941</v>
      </c>
      <c r="C115" s="634">
        <v>4493840</v>
      </c>
      <c r="D115" s="634">
        <v>2134716</v>
      </c>
      <c r="E115" s="634">
        <v>70720</v>
      </c>
      <c r="F115" s="634">
        <v>232659</v>
      </c>
      <c r="G115" s="634">
        <v>56344</v>
      </c>
      <c r="H115" s="634">
        <v>25960</v>
      </c>
      <c r="I115" s="634">
        <v>38739</v>
      </c>
      <c r="J115" s="634">
        <v>12000</v>
      </c>
      <c r="K115" s="634">
        <v>3239</v>
      </c>
      <c r="L115" s="634">
        <v>43608</v>
      </c>
      <c r="M115" s="631">
        <f t="shared" si="1"/>
        <v>7111825</v>
      </c>
    </row>
    <row r="116" spans="1:13" ht="25.5">
      <c r="A116" s="632" t="s">
        <v>942</v>
      </c>
      <c r="B116" s="633" t="s">
        <v>943</v>
      </c>
      <c r="C116" s="634">
        <v>3114673</v>
      </c>
      <c r="D116" s="634">
        <v>1847259</v>
      </c>
      <c r="E116" s="634">
        <v>42747</v>
      </c>
      <c r="F116" s="634">
        <v>147268</v>
      </c>
      <c r="G116" s="634">
        <v>69482</v>
      </c>
      <c r="H116" s="634">
        <v>20389</v>
      </c>
      <c r="I116" s="634">
        <v>45713</v>
      </c>
      <c r="J116" s="634">
        <v>7044</v>
      </c>
      <c r="K116" s="634">
        <v>3636</v>
      </c>
      <c r="L116" s="634">
        <v>130779</v>
      </c>
      <c r="M116" s="631">
        <f t="shared" si="1"/>
        <v>5428990</v>
      </c>
    </row>
    <row r="117" spans="1:13" ht="38.25">
      <c r="A117" s="632" t="s">
        <v>944</v>
      </c>
      <c r="B117" s="633" t="s">
        <v>945</v>
      </c>
      <c r="C117" s="634">
        <v>1131897</v>
      </c>
      <c r="D117" s="634">
        <v>505496</v>
      </c>
      <c r="E117" s="634">
        <v>18469</v>
      </c>
      <c r="F117" s="634">
        <v>59838</v>
      </c>
      <c r="G117" s="634">
        <v>14783</v>
      </c>
      <c r="H117" s="634">
        <v>6618</v>
      </c>
      <c r="I117" s="634">
        <v>10048</v>
      </c>
      <c r="J117" s="634">
        <v>3168</v>
      </c>
      <c r="K117" s="634">
        <v>833</v>
      </c>
      <c r="L117" s="634">
        <v>42347</v>
      </c>
      <c r="M117" s="631">
        <f t="shared" si="1"/>
        <v>1793497</v>
      </c>
    </row>
    <row r="118" spans="1:13" ht="25.5">
      <c r="A118" s="632" t="s">
        <v>946</v>
      </c>
      <c r="B118" s="633" t="s">
        <v>947</v>
      </c>
      <c r="C118" s="634">
        <v>7565247</v>
      </c>
      <c r="D118" s="634">
        <v>3788952</v>
      </c>
      <c r="E118" s="634">
        <v>95854</v>
      </c>
      <c r="F118" s="634">
        <v>336867</v>
      </c>
      <c r="G118" s="634">
        <v>230258</v>
      </c>
      <c r="H118" s="634">
        <v>65390</v>
      </c>
      <c r="I118" s="634">
        <v>178874</v>
      </c>
      <c r="J118" s="634">
        <v>10116</v>
      </c>
      <c r="K118" s="634">
        <v>17132</v>
      </c>
      <c r="L118" s="634">
        <v>588237</v>
      </c>
      <c r="M118" s="631">
        <f t="shared" si="1"/>
        <v>12876927</v>
      </c>
    </row>
    <row r="119" spans="1:13" ht="25.5">
      <c r="A119" s="632" t="s">
        <v>948</v>
      </c>
      <c r="B119" s="633" t="s">
        <v>949</v>
      </c>
      <c r="C119" s="634">
        <v>3421317</v>
      </c>
      <c r="D119" s="634">
        <v>724596</v>
      </c>
      <c r="E119" s="634">
        <v>49983</v>
      </c>
      <c r="F119" s="634">
        <v>167873</v>
      </c>
      <c r="G119" s="634">
        <v>88966</v>
      </c>
      <c r="H119" s="634">
        <v>23958</v>
      </c>
      <c r="I119" s="634">
        <v>59400</v>
      </c>
      <c r="J119" s="634">
        <v>7236</v>
      </c>
      <c r="K119" s="634">
        <v>4706</v>
      </c>
      <c r="L119" s="634">
        <v>0</v>
      </c>
      <c r="M119" s="631">
        <f t="shared" si="1"/>
        <v>4548035</v>
      </c>
    </row>
    <row r="120" spans="1:13" ht="25.5">
      <c r="A120" s="632" t="s">
        <v>950</v>
      </c>
      <c r="B120" s="633" t="s">
        <v>951</v>
      </c>
      <c r="C120" s="634">
        <v>2373252</v>
      </c>
      <c r="D120" s="634">
        <v>1250242</v>
      </c>
      <c r="E120" s="634">
        <v>35356</v>
      </c>
      <c r="F120" s="634">
        <v>118033</v>
      </c>
      <c r="G120" s="634">
        <v>47944</v>
      </c>
      <c r="H120" s="634">
        <v>16167</v>
      </c>
      <c r="I120" s="634">
        <v>34560</v>
      </c>
      <c r="J120" s="634">
        <v>5232</v>
      </c>
      <c r="K120" s="634">
        <v>3014</v>
      </c>
      <c r="L120" s="634">
        <v>63859</v>
      </c>
      <c r="M120" s="631">
        <f t="shared" si="1"/>
        <v>3947659</v>
      </c>
    </row>
    <row r="121" spans="1:13" ht="25.5">
      <c r="A121" s="632" t="s">
        <v>952</v>
      </c>
      <c r="B121" s="633" t="s">
        <v>953</v>
      </c>
      <c r="C121" s="634">
        <v>5929129</v>
      </c>
      <c r="D121" s="634">
        <v>1734681</v>
      </c>
      <c r="E121" s="634">
        <v>77424</v>
      </c>
      <c r="F121" s="634">
        <v>271326</v>
      </c>
      <c r="G121" s="634">
        <v>52032</v>
      </c>
      <c r="H121" s="634">
        <v>42312</v>
      </c>
      <c r="I121" s="634">
        <v>68230</v>
      </c>
      <c r="J121" s="634">
        <v>11472</v>
      </c>
      <c r="K121" s="634">
        <v>8814</v>
      </c>
      <c r="L121" s="634">
        <v>169041</v>
      </c>
      <c r="M121" s="631">
        <f t="shared" si="1"/>
        <v>8364461</v>
      </c>
    </row>
    <row r="122" spans="1:13" ht="25.5">
      <c r="A122" s="632" t="s">
        <v>954</v>
      </c>
      <c r="B122" s="633" t="s">
        <v>955</v>
      </c>
      <c r="C122" s="634">
        <v>1142320</v>
      </c>
      <c r="D122" s="634">
        <v>538668</v>
      </c>
      <c r="E122" s="634">
        <v>19327</v>
      </c>
      <c r="F122" s="634">
        <v>61743</v>
      </c>
      <c r="G122" s="634">
        <v>16064</v>
      </c>
      <c r="H122" s="634">
        <v>6688</v>
      </c>
      <c r="I122" s="634">
        <v>10487</v>
      </c>
      <c r="J122" s="634">
        <v>3348</v>
      </c>
      <c r="K122" s="634">
        <v>823</v>
      </c>
      <c r="L122" s="634">
        <v>45305</v>
      </c>
      <c r="M122" s="631">
        <f t="shared" si="1"/>
        <v>1844773</v>
      </c>
    </row>
    <row r="123" spans="1:13" ht="25.5">
      <c r="A123" s="632" t="s">
        <v>956</v>
      </c>
      <c r="B123" s="633" t="s">
        <v>957</v>
      </c>
      <c r="C123" s="634">
        <v>1229458</v>
      </c>
      <c r="D123" s="634">
        <v>655621</v>
      </c>
      <c r="E123" s="634">
        <v>20555</v>
      </c>
      <c r="F123" s="634">
        <v>66079</v>
      </c>
      <c r="G123" s="634">
        <v>9857</v>
      </c>
      <c r="H123" s="634">
        <v>7138</v>
      </c>
      <c r="I123" s="634">
        <v>8443</v>
      </c>
      <c r="J123" s="634">
        <v>3480</v>
      </c>
      <c r="K123" s="634">
        <v>869</v>
      </c>
      <c r="L123" s="634">
        <v>53244</v>
      </c>
      <c r="M123" s="631">
        <f t="shared" si="1"/>
        <v>2054744</v>
      </c>
    </row>
    <row r="124" spans="1:13" ht="25.5">
      <c r="A124" s="632" t="s">
        <v>958</v>
      </c>
      <c r="B124" s="633" t="s">
        <v>959</v>
      </c>
      <c r="C124" s="634">
        <v>1282847</v>
      </c>
      <c r="D124" s="634">
        <v>525014</v>
      </c>
      <c r="E124" s="634">
        <v>20752</v>
      </c>
      <c r="F124" s="634">
        <v>67400</v>
      </c>
      <c r="G124" s="634">
        <v>13090</v>
      </c>
      <c r="H124" s="634">
        <v>7780</v>
      </c>
      <c r="I124" s="634">
        <v>10876</v>
      </c>
      <c r="J124" s="634">
        <v>3444</v>
      </c>
      <c r="K124" s="634">
        <v>1092</v>
      </c>
      <c r="L124" s="634">
        <v>28712</v>
      </c>
      <c r="M124" s="631">
        <f t="shared" si="1"/>
        <v>1961007</v>
      </c>
    </row>
    <row r="125" spans="1:13" ht="25.5">
      <c r="A125" s="632" t="s">
        <v>960</v>
      </c>
      <c r="B125" s="633" t="s">
        <v>961</v>
      </c>
      <c r="C125" s="634">
        <v>1167078</v>
      </c>
      <c r="D125" s="634">
        <v>582625</v>
      </c>
      <c r="E125" s="634">
        <v>17959</v>
      </c>
      <c r="F125" s="634">
        <v>59255</v>
      </c>
      <c r="G125" s="634">
        <v>14334</v>
      </c>
      <c r="H125" s="634">
        <v>7408</v>
      </c>
      <c r="I125" s="634">
        <v>11860</v>
      </c>
      <c r="J125" s="634">
        <v>2952</v>
      </c>
      <c r="K125" s="634">
        <v>1188</v>
      </c>
      <c r="L125" s="634">
        <v>39746</v>
      </c>
      <c r="M125" s="631">
        <f t="shared" si="1"/>
        <v>1904405</v>
      </c>
    </row>
    <row r="126" spans="1:13" ht="25.5">
      <c r="A126" s="632" t="s">
        <v>962</v>
      </c>
      <c r="B126" s="633" t="s">
        <v>963</v>
      </c>
      <c r="C126" s="634">
        <v>2372095</v>
      </c>
      <c r="D126" s="634">
        <v>1086971</v>
      </c>
      <c r="E126" s="634">
        <v>34115</v>
      </c>
      <c r="F126" s="634">
        <v>115180</v>
      </c>
      <c r="G126" s="634">
        <v>61782</v>
      </c>
      <c r="H126" s="634">
        <v>16454</v>
      </c>
      <c r="I126" s="634">
        <v>40529</v>
      </c>
      <c r="J126" s="634">
        <v>5124</v>
      </c>
      <c r="K126" s="634">
        <v>3195</v>
      </c>
      <c r="L126" s="634">
        <v>68367</v>
      </c>
      <c r="M126" s="631">
        <f t="shared" si="1"/>
        <v>3803812</v>
      </c>
    </row>
    <row r="127" spans="1:13" ht="25.5">
      <c r="A127" s="632" t="s">
        <v>964</v>
      </c>
      <c r="B127" s="633" t="s">
        <v>965</v>
      </c>
      <c r="C127" s="634">
        <v>15581451</v>
      </c>
      <c r="D127" s="634">
        <v>4650841</v>
      </c>
      <c r="E127" s="634">
        <v>199924</v>
      </c>
      <c r="F127" s="634">
        <v>700527</v>
      </c>
      <c r="G127" s="634">
        <v>423895</v>
      </c>
      <c r="H127" s="634">
        <v>128998</v>
      </c>
      <c r="I127" s="634">
        <v>338230</v>
      </c>
      <c r="J127" s="634">
        <v>23292</v>
      </c>
      <c r="K127" s="634">
        <v>32327</v>
      </c>
      <c r="L127" s="634">
        <v>868827</v>
      </c>
      <c r="M127" s="631">
        <f t="shared" si="1"/>
        <v>22948312</v>
      </c>
    </row>
    <row r="128" spans="1:13" ht="25.5">
      <c r="A128" s="632" t="s">
        <v>966</v>
      </c>
      <c r="B128" s="633" t="s">
        <v>967</v>
      </c>
      <c r="C128" s="634">
        <v>9026448</v>
      </c>
      <c r="D128" s="634">
        <v>2682324</v>
      </c>
      <c r="E128" s="634">
        <v>122840</v>
      </c>
      <c r="F128" s="634">
        <v>423993</v>
      </c>
      <c r="G128" s="634">
        <v>252125</v>
      </c>
      <c r="H128" s="634">
        <v>66082</v>
      </c>
      <c r="I128" s="634">
        <v>172547</v>
      </c>
      <c r="J128" s="634">
        <v>16356</v>
      </c>
      <c r="K128" s="634">
        <v>14155</v>
      </c>
      <c r="L128" s="634">
        <v>54553</v>
      </c>
      <c r="M128" s="631">
        <f t="shared" si="1"/>
        <v>12831423</v>
      </c>
    </row>
    <row r="129" spans="1:13" ht="25.5">
      <c r="A129" s="632" t="s">
        <v>968</v>
      </c>
      <c r="B129" s="633" t="s">
        <v>969</v>
      </c>
      <c r="C129" s="634">
        <v>3963651</v>
      </c>
      <c r="D129" s="634">
        <v>2337535</v>
      </c>
      <c r="E129" s="634">
        <v>55796</v>
      </c>
      <c r="F129" s="634">
        <v>189876</v>
      </c>
      <c r="G129" s="634">
        <v>116433</v>
      </c>
      <c r="H129" s="634">
        <v>28774</v>
      </c>
      <c r="I129" s="634">
        <v>76957</v>
      </c>
      <c r="J129" s="634">
        <v>7704</v>
      </c>
      <c r="K129" s="634">
        <v>6031</v>
      </c>
      <c r="L129" s="634">
        <v>32083</v>
      </c>
      <c r="M129" s="631">
        <f t="shared" si="1"/>
        <v>6814840</v>
      </c>
    </row>
    <row r="130" spans="1:13" ht="25.5">
      <c r="A130" s="632" t="s">
        <v>970</v>
      </c>
      <c r="B130" s="633" t="s">
        <v>971</v>
      </c>
      <c r="C130" s="634">
        <v>1918105</v>
      </c>
      <c r="D130" s="634">
        <v>595524</v>
      </c>
      <c r="E130" s="634">
        <v>28765</v>
      </c>
      <c r="F130" s="634">
        <v>96290</v>
      </c>
      <c r="G130" s="634">
        <v>27158</v>
      </c>
      <c r="H130" s="634">
        <v>11979</v>
      </c>
      <c r="I130" s="634">
        <v>20560</v>
      </c>
      <c r="J130" s="634">
        <v>4464</v>
      </c>
      <c r="K130" s="634">
        <v>1886</v>
      </c>
      <c r="L130" s="634">
        <v>46554</v>
      </c>
      <c r="M130" s="631">
        <f t="shared" si="1"/>
        <v>2751285</v>
      </c>
    </row>
    <row r="131" spans="1:13" ht="25.5">
      <c r="A131" s="632" t="s">
        <v>972</v>
      </c>
      <c r="B131" s="633" t="s">
        <v>973</v>
      </c>
      <c r="C131" s="634">
        <v>1585429</v>
      </c>
      <c r="D131" s="634">
        <v>1052011</v>
      </c>
      <c r="E131" s="634">
        <v>25015</v>
      </c>
      <c r="F131" s="634">
        <v>81492</v>
      </c>
      <c r="G131" s="634">
        <v>29562</v>
      </c>
      <c r="H131" s="634">
        <v>10017</v>
      </c>
      <c r="I131" s="634">
        <v>19511</v>
      </c>
      <c r="J131" s="634">
        <v>4368</v>
      </c>
      <c r="K131" s="634">
        <v>1565</v>
      </c>
      <c r="L131" s="634">
        <v>31199</v>
      </c>
      <c r="M131" s="631">
        <f t="shared" si="1"/>
        <v>2840169</v>
      </c>
    </row>
    <row r="132" spans="1:13" ht="38.25">
      <c r="A132" s="632" t="s">
        <v>974</v>
      </c>
      <c r="B132" s="633" t="s">
        <v>975</v>
      </c>
      <c r="C132" s="634">
        <v>2206871</v>
      </c>
      <c r="D132" s="634">
        <v>995139</v>
      </c>
      <c r="E132" s="634">
        <v>25884</v>
      </c>
      <c r="F132" s="634">
        <v>95718</v>
      </c>
      <c r="G132" s="634">
        <v>7878</v>
      </c>
      <c r="H132" s="634">
        <v>15599</v>
      </c>
      <c r="I132" s="634">
        <v>21243</v>
      </c>
      <c r="J132" s="634">
        <v>3276</v>
      </c>
      <c r="K132" s="634">
        <v>3307</v>
      </c>
      <c r="L132" s="634">
        <v>0</v>
      </c>
      <c r="M132" s="631">
        <f t="shared" si="1"/>
        <v>3374915</v>
      </c>
    </row>
    <row r="133" spans="1:13" ht="25.5">
      <c r="A133" s="632" t="s">
        <v>976</v>
      </c>
      <c r="B133" s="633" t="s">
        <v>977</v>
      </c>
      <c r="C133" s="634">
        <v>4917436</v>
      </c>
      <c r="D133" s="634">
        <v>1530816</v>
      </c>
      <c r="E133" s="634">
        <v>73206</v>
      </c>
      <c r="F133" s="634">
        <v>244312</v>
      </c>
      <c r="G133" s="634">
        <v>111921</v>
      </c>
      <c r="H133" s="634">
        <v>33706</v>
      </c>
      <c r="I133" s="634">
        <v>77026</v>
      </c>
      <c r="J133" s="634">
        <v>10788</v>
      </c>
      <c r="K133" s="634">
        <v>6356</v>
      </c>
      <c r="L133" s="634">
        <v>130675</v>
      </c>
      <c r="M133" s="631">
        <f t="shared" ref="M133:M196" si="2">SUM(C133:L133)</f>
        <v>7136242</v>
      </c>
    </row>
    <row r="134" spans="1:13" ht="25.5">
      <c r="A134" s="632" t="s">
        <v>978</v>
      </c>
      <c r="B134" s="633" t="s">
        <v>979</v>
      </c>
      <c r="C134" s="634">
        <v>9590270</v>
      </c>
      <c r="D134" s="634">
        <v>2766156</v>
      </c>
      <c r="E134" s="634">
        <v>135049</v>
      </c>
      <c r="F134" s="634">
        <v>459910</v>
      </c>
      <c r="G134" s="634">
        <v>248055</v>
      </c>
      <c r="H134" s="634">
        <v>67316</v>
      </c>
      <c r="I134" s="634">
        <v>166417</v>
      </c>
      <c r="J134" s="634">
        <v>19728</v>
      </c>
      <c r="K134" s="634">
        <v>13417</v>
      </c>
      <c r="L134" s="634">
        <v>177345</v>
      </c>
      <c r="M134" s="631">
        <f t="shared" si="2"/>
        <v>13643663</v>
      </c>
    </row>
    <row r="135" spans="1:13" ht="25.5">
      <c r="A135" s="632" t="s">
        <v>980</v>
      </c>
      <c r="B135" s="633" t="s">
        <v>981</v>
      </c>
      <c r="C135" s="634">
        <v>2134628</v>
      </c>
      <c r="D135" s="634">
        <v>796324</v>
      </c>
      <c r="E135" s="634">
        <v>30194</v>
      </c>
      <c r="F135" s="634">
        <v>102872</v>
      </c>
      <c r="G135" s="634">
        <v>30272</v>
      </c>
      <c r="H135" s="634">
        <v>14568</v>
      </c>
      <c r="I135" s="634">
        <v>26505</v>
      </c>
      <c r="J135" s="634">
        <v>4464</v>
      </c>
      <c r="K135" s="634">
        <v>2771</v>
      </c>
      <c r="L135" s="634">
        <v>87208</v>
      </c>
      <c r="M135" s="631">
        <f t="shared" si="2"/>
        <v>3229806</v>
      </c>
    </row>
    <row r="136" spans="1:13" ht="25.5">
      <c r="A136" s="632" t="s">
        <v>982</v>
      </c>
      <c r="B136" s="633" t="s">
        <v>983</v>
      </c>
      <c r="C136" s="634">
        <v>3697779</v>
      </c>
      <c r="D136" s="634">
        <v>1332237</v>
      </c>
      <c r="E136" s="634">
        <v>53866</v>
      </c>
      <c r="F136" s="634">
        <v>180556</v>
      </c>
      <c r="G136" s="634">
        <v>85277</v>
      </c>
      <c r="H136" s="634">
        <v>27090</v>
      </c>
      <c r="I136" s="634">
        <v>63309</v>
      </c>
      <c r="J136" s="634">
        <v>7560</v>
      </c>
      <c r="K136" s="634">
        <v>5693</v>
      </c>
      <c r="L136" s="634">
        <v>118371</v>
      </c>
      <c r="M136" s="631">
        <f t="shared" si="2"/>
        <v>5571738</v>
      </c>
    </row>
    <row r="137" spans="1:13" ht="25.5">
      <c r="A137" s="632" t="s">
        <v>984</v>
      </c>
      <c r="B137" s="633" t="s">
        <v>985</v>
      </c>
      <c r="C137" s="634">
        <v>18091660</v>
      </c>
      <c r="D137" s="634">
        <v>9481493</v>
      </c>
      <c r="E137" s="634">
        <v>241431</v>
      </c>
      <c r="F137" s="634">
        <v>836179</v>
      </c>
      <c r="G137" s="634">
        <v>613501</v>
      </c>
      <c r="H137" s="634">
        <v>142582</v>
      </c>
      <c r="I137" s="634">
        <v>416400</v>
      </c>
      <c r="J137" s="634">
        <v>29328</v>
      </c>
      <c r="K137" s="634">
        <v>33644</v>
      </c>
      <c r="L137" s="634">
        <v>0</v>
      </c>
      <c r="M137" s="631">
        <f t="shared" si="2"/>
        <v>29886218</v>
      </c>
    </row>
    <row r="138" spans="1:13" ht="25.5">
      <c r="A138" s="632" t="s">
        <v>986</v>
      </c>
      <c r="B138" s="633" t="s">
        <v>987</v>
      </c>
      <c r="C138" s="634">
        <v>5436088</v>
      </c>
      <c r="D138" s="634">
        <v>1600665</v>
      </c>
      <c r="E138" s="634">
        <v>72989</v>
      </c>
      <c r="F138" s="634">
        <v>251618</v>
      </c>
      <c r="G138" s="634">
        <v>180566</v>
      </c>
      <c r="H138" s="634">
        <v>44659</v>
      </c>
      <c r="I138" s="634">
        <v>127499</v>
      </c>
      <c r="J138" s="634">
        <v>8232</v>
      </c>
      <c r="K138" s="634">
        <v>11019</v>
      </c>
      <c r="L138" s="634">
        <v>104570</v>
      </c>
      <c r="M138" s="631">
        <f t="shared" si="2"/>
        <v>7837905</v>
      </c>
    </row>
    <row r="139" spans="1:13">
      <c r="A139" s="632" t="s">
        <v>988</v>
      </c>
      <c r="B139" s="633" t="s">
        <v>989</v>
      </c>
      <c r="C139" s="634">
        <v>8969133</v>
      </c>
      <c r="D139" s="634">
        <v>4529310</v>
      </c>
      <c r="E139" s="634">
        <v>122384</v>
      </c>
      <c r="F139" s="634">
        <v>421187</v>
      </c>
      <c r="G139" s="634">
        <v>266554</v>
      </c>
      <c r="H139" s="634">
        <v>67802</v>
      </c>
      <c r="I139" s="634">
        <v>182307</v>
      </c>
      <c r="J139" s="634">
        <v>15672</v>
      </c>
      <c r="K139" s="634">
        <v>15144</v>
      </c>
      <c r="L139" s="634">
        <v>202639</v>
      </c>
      <c r="M139" s="631">
        <f t="shared" si="2"/>
        <v>14792132</v>
      </c>
    </row>
    <row r="140" spans="1:13" ht="25.5">
      <c r="A140" s="632" t="s">
        <v>990</v>
      </c>
      <c r="B140" s="633" t="s">
        <v>991</v>
      </c>
      <c r="C140" s="634">
        <v>4192301</v>
      </c>
      <c r="D140" s="634">
        <v>1886542</v>
      </c>
      <c r="E140" s="634">
        <v>57840</v>
      </c>
      <c r="F140" s="634">
        <v>197172</v>
      </c>
      <c r="G140" s="634">
        <v>74714</v>
      </c>
      <c r="H140" s="634">
        <v>31931</v>
      </c>
      <c r="I140" s="634">
        <v>67566</v>
      </c>
      <c r="J140" s="634">
        <v>8196</v>
      </c>
      <c r="K140" s="634">
        <v>7159</v>
      </c>
      <c r="L140" s="634">
        <v>81980</v>
      </c>
      <c r="M140" s="631">
        <f t="shared" si="2"/>
        <v>6605401</v>
      </c>
    </row>
    <row r="141" spans="1:13" ht="25.5">
      <c r="A141" s="632" t="s">
        <v>992</v>
      </c>
      <c r="B141" s="633" t="s">
        <v>993</v>
      </c>
      <c r="C141" s="634">
        <v>1149206</v>
      </c>
      <c r="D141" s="634">
        <v>444876</v>
      </c>
      <c r="E141" s="634">
        <v>18296</v>
      </c>
      <c r="F141" s="634">
        <v>59392</v>
      </c>
      <c r="G141" s="634">
        <v>9899</v>
      </c>
      <c r="H141" s="634">
        <v>7952</v>
      </c>
      <c r="I141" s="634">
        <v>11897</v>
      </c>
      <c r="J141" s="634">
        <v>2772</v>
      </c>
      <c r="K141" s="634">
        <v>1488</v>
      </c>
      <c r="L141" s="634">
        <v>0</v>
      </c>
      <c r="M141" s="631">
        <f t="shared" si="2"/>
        <v>1705778</v>
      </c>
    </row>
    <row r="142" spans="1:13" ht="25.5">
      <c r="A142" s="632" t="s">
        <v>994</v>
      </c>
      <c r="B142" s="633" t="s">
        <v>995</v>
      </c>
      <c r="C142" s="634">
        <v>2310216</v>
      </c>
      <c r="D142" s="634">
        <v>642348</v>
      </c>
      <c r="E142" s="634">
        <v>35703</v>
      </c>
      <c r="F142" s="634">
        <v>117716</v>
      </c>
      <c r="G142" s="634">
        <v>47549</v>
      </c>
      <c r="H142" s="634">
        <v>14914</v>
      </c>
      <c r="I142" s="634">
        <v>31448</v>
      </c>
      <c r="J142" s="634">
        <v>5604</v>
      </c>
      <c r="K142" s="634">
        <v>2477</v>
      </c>
      <c r="L142" s="634">
        <v>0</v>
      </c>
      <c r="M142" s="631">
        <f t="shared" si="2"/>
        <v>3207975</v>
      </c>
    </row>
    <row r="143" spans="1:13" ht="25.5">
      <c r="A143" s="632" t="s">
        <v>996</v>
      </c>
      <c r="B143" s="633" t="s">
        <v>997</v>
      </c>
      <c r="C143" s="634">
        <v>1043010</v>
      </c>
      <c r="D143" s="634">
        <v>548177</v>
      </c>
      <c r="E143" s="634">
        <v>16374</v>
      </c>
      <c r="F143" s="634">
        <v>53678</v>
      </c>
      <c r="G143" s="634">
        <v>17869</v>
      </c>
      <c r="H143" s="634">
        <v>6703</v>
      </c>
      <c r="I143" s="634">
        <v>12616</v>
      </c>
      <c r="J143" s="634">
        <v>2592</v>
      </c>
      <c r="K143" s="634">
        <v>1093</v>
      </c>
      <c r="L143" s="634">
        <v>4994</v>
      </c>
      <c r="M143" s="631">
        <f t="shared" si="2"/>
        <v>1707106</v>
      </c>
    </row>
    <row r="144" spans="1:13" ht="25.5">
      <c r="A144" s="632" t="s">
        <v>998</v>
      </c>
      <c r="B144" s="633" t="s">
        <v>999</v>
      </c>
      <c r="C144" s="634">
        <v>7149441</v>
      </c>
      <c r="D144" s="634">
        <v>3298883</v>
      </c>
      <c r="E144" s="634">
        <v>99085</v>
      </c>
      <c r="F144" s="634">
        <v>337308</v>
      </c>
      <c r="G144" s="634">
        <v>189002</v>
      </c>
      <c r="H144" s="634">
        <v>58707</v>
      </c>
      <c r="I144" s="634">
        <v>150105</v>
      </c>
      <c r="J144" s="634">
        <v>11232</v>
      </c>
      <c r="K144" s="634">
        <v>14391</v>
      </c>
      <c r="L144" s="634">
        <v>127801</v>
      </c>
      <c r="M144" s="631">
        <f t="shared" si="2"/>
        <v>11435955</v>
      </c>
    </row>
    <row r="145" spans="1:13" ht="25.5">
      <c r="A145" s="632" t="s">
        <v>1000</v>
      </c>
      <c r="B145" s="633" t="s">
        <v>1001</v>
      </c>
      <c r="C145" s="634">
        <v>1312378</v>
      </c>
      <c r="D145" s="634">
        <v>480576</v>
      </c>
      <c r="E145" s="634">
        <v>21011</v>
      </c>
      <c r="F145" s="634">
        <v>68648</v>
      </c>
      <c r="G145" s="634">
        <v>18221</v>
      </c>
      <c r="H145" s="634">
        <v>7563</v>
      </c>
      <c r="I145" s="634">
        <v>11899</v>
      </c>
      <c r="J145" s="634">
        <v>3600</v>
      </c>
      <c r="K145" s="634">
        <v>920</v>
      </c>
      <c r="L145" s="634">
        <v>0</v>
      </c>
      <c r="M145" s="631">
        <f t="shared" si="2"/>
        <v>1924816</v>
      </c>
    </row>
    <row r="146" spans="1:13" ht="25.5">
      <c r="A146" s="632" t="s">
        <v>1002</v>
      </c>
      <c r="B146" s="633" t="s">
        <v>1003</v>
      </c>
      <c r="C146" s="634">
        <v>11119682</v>
      </c>
      <c r="D146" s="634">
        <v>3068285</v>
      </c>
      <c r="E146" s="634">
        <v>137644</v>
      </c>
      <c r="F146" s="634">
        <v>486477</v>
      </c>
      <c r="G146" s="634">
        <v>208417</v>
      </c>
      <c r="H146" s="634">
        <v>90884</v>
      </c>
      <c r="I146" s="634">
        <v>200282</v>
      </c>
      <c r="J146" s="634">
        <v>16548</v>
      </c>
      <c r="K146" s="634">
        <v>22330</v>
      </c>
      <c r="L146" s="634">
        <v>355714</v>
      </c>
      <c r="M146" s="631">
        <f t="shared" si="2"/>
        <v>15706263</v>
      </c>
    </row>
    <row r="147" spans="1:13" ht="25.5">
      <c r="A147" s="632" t="s">
        <v>1004</v>
      </c>
      <c r="B147" s="633" t="s">
        <v>1005</v>
      </c>
      <c r="C147" s="634">
        <v>1174312</v>
      </c>
      <c r="D147" s="634">
        <v>549963</v>
      </c>
      <c r="E147" s="634">
        <v>18230</v>
      </c>
      <c r="F147" s="634">
        <v>59918</v>
      </c>
      <c r="G147" s="634">
        <v>23472</v>
      </c>
      <c r="H147" s="634">
        <v>7416</v>
      </c>
      <c r="I147" s="634">
        <v>15163</v>
      </c>
      <c r="J147" s="634">
        <v>3036</v>
      </c>
      <c r="K147" s="634">
        <v>1172</v>
      </c>
      <c r="L147" s="634">
        <v>21876</v>
      </c>
      <c r="M147" s="631">
        <f t="shared" si="2"/>
        <v>1874558</v>
      </c>
    </row>
    <row r="148" spans="1:13" ht="25.5">
      <c r="A148" s="632" t="s">
        <v>1006</v>
      </c>
      <c r="B148" s="633" t="s">
        <v>1007</v>
      </c>
      <c r="C148" s="634">
        <v>5148310</v>
      </c>
      <c r="D148" s="634">
        <v>1553888</v>
      </c>
      <c r="E148" s="634">
        <v>64614</v>
      </c>
      <c r="F148" s="634">
        <v>227241</v>
      </c>
      <c r="G148" s="634">
        <v>115720</v>
      </c>
      <c r="H148" s="634">
        <v>43443</v>
      </c>
      <c r="I148" s="634">
        <v>103752</v>
      </c>
      <c r="J148" s="634">
        <v>8172</v>
      </c>
      <c r="K148" s="634">
        <v>11112</v>
      </c>
      <c r="L148" s="634">
        <v>262190</v>
      </c>
      <c r="M148" s="631">
        <f t="shared" si="2"/>
        <v>7538442</v>
      </c>
    </row>
    <row r="149" spans="1:13" ht="25.5">
      <c r="A149" s="632" t="s">
        <v>1008</v>
      </c>
      <c r="B149" s="633" t="s">
        <v>1009</v>
      </c>
      <c r="C149" s="634">
        <v>2761180</v>
      </c>
      <c r="D149" s="634">
        <v>1378717</v>
      </c>
      <c r="E149" s="634">
        <v>41234</v>
      </c>
      <c r="F149" s="634">
        <v>137375</v>
      </c>
      <c r="G149" s="634">
        <v>60845</v>
      </c>
      <c r="H149" s="634">
        <v>18655</v>
      </c>
      <c r="I149" s="634">
        <v>41588</v>
      </c>
      <c r="J149" s="634">
        <v>6336</v>
      </c>
      <c r="K149" s="634">
        <v>3422</v>
      </c>
      <c r="L149" s="634">
        <v>29070</v>
      </c>
      <c r="M149" s="631">
        <f t="shared" si="2"/>
        <v>4478422</v>
      </c>
    </row>
    <row r="150" spans="1:13" ht="25.5">
      <c r="A150" s="632" t="s">
        <v>1010</v>
      </c>
      <c r="B150" s="633" t="s">
        <v>1011</v>
      </c>
      <c r="C150" s="634">
        <v>1737500</v>
      </c>
      <c r="D150" s="634">
        <v>809980</v>
      </c>
      <c r="E150" s="634">
        <v>26429</v>
      </c>
      <c r="F150" s="634">
        <v>87672</v>
      </c>
      <c r="G150" s="634">
        <v>8271</v>
      </c>
      <c r="H150" s="634">
        <v>11425</v>
      </c>
      <c r="I150" s="634">
        <v>14040</v>
      </c>
      <c r="J150" s="634">
        <v>4032</v>
      </c>
      <c r="K150" s="634">
        <v>1981</v>
      </c>
      <c r="L150" s="634">
        <v>21788</v>
      </c>
      <c r="M150" s="631">
        <f t="shared" si="2"/>
        <v>2723118</v>
      </c>
    </row>
    <row r="151" spans="1:13" ht="25.5">
      <c r="A151" s="632" t="s">
        <v>1012</v>
      </c>
      <c r="B151" s="633" t="s">
        <v>1013</v>
      </c>
      <c r="C151" s="634">
        <v>2531260</v>
      </c>
      <c r="D151" s="634">
        <v>1157496</v>
      </c>
      <c r="E151" s="634">
        <v>36031</v>
      </c>
      <c r="F151" s="634">
        <v>123222</v>
      </c>
      <c r="G151" s="634">
        <v>47325</v>
      </c>
      <c r="H151" s="634">
        <v>15840</v>
      </c>
      <c r="I151" s="634">
        <v>31810</v>
      </c>
      <c r="J151" s="634">
        <v>5484</v>
      </c>
      <c r="K151" s="634">
        <v>2564</v>
      </c>
      <c r="L151" s="634">
        <v>0</v>
      </c>
      <c r="M151" s="631">
        <f t="shared" si="2"/>
        <v>3951032</v>
      </c>
    </row>
    <row r="152" spans="1:13" ht="25.5">
      <c r="A152" s="632" t="s">
        <v>1014</v>
      </c>
      <c r="B152" s="633" t="s">
        <v>1015</v>
      </c>
      <c r="C152" s="634">
        <v>1941061</v>
      </c>
      <c r="D152" s="634">
        <v>993255</v>
      </c>
      <c r="E152" s="634">
        <v>28458</v>
      </c>
      <c r="F152" s="634">
        <v>95316</v>
      </c>
      <c r="G152" s="634">
        <v>43735</v>
      </c>
      <c r="H152" s="634">
        <v>13293</v>
      </c>
      <c r="I152" s="634">
        <v>30183</v>
      </c>
      <c r="J152" s="634">
        <v>4428</v>
      </c>
      <c r="K152" s="634">
        <v>2506</v>
      </c>
      <c r="L152" s="634">
        <v>187810</v>
      </c>
      <c r="M152" s="631">
        <f t="shared" si="2"/>
        <v>3340045</v>
      </c>
    </row>
    <row r="153" spans="1:13" ht="25.5">
      <c r="A153" s="632" t="s">
        <v>1016</v>
      </c>
      <c r="B153" s="633" t="s">
        <v>1017</v>
      </c>
      <c r="C153" s="634">
        <v>8354205</v>
      </c>
      <c r="D153" s="634">
        <v>1147296</v>
      </c>
      <c r="E153" s="634">
        <v>106817</v>
      </c>
      <c r="F153" s="634">
        <v>376825</v>
      </c>
      <c r="G153" s="634">
        <v>307310</v>
      </c>
      <c r="H153" s="634">
        <v>66705</v>
      </c>
      <c r="I153" s="634">
        <v>201143</v>
      </c>
      <c r="J153" s="634">
        <v>12108</v>
      </c>
      <c r="K153" s="634">
        <v>16123</v>
      </c>
      <c r="L153" s="634">
        <v>0</v>
      </c>
      <c r="M153" s="631">
        <f t="shared" si="2"/>
        <v>10588532</v>
      </c>
    </row>
    <row r="154" spans="1:13" ht="25.5">
      <c r="A154" s="632" t="s">
        <v>1018</v>
      </c>
      <c r="B154" s="633" t="s">
        <v>1019</v>
      </c>
      <c r="C154" s="634">
        <v>820648</v>
      </c>
      <c r="D154" s="634">
        <v>360900</v>
      </c>
      <c r="E154" s="634">
        <v>13878</v>
      </c>
      <c r="F154" s="634">
        <v>44579</v>
      </c>
      <c r="G154" s="634">
        <v>6811</v>
      </c>
      <c r="H154" s="634">
        <v>4308</v>
      </c>
      <c r="I154" s="634">
        <v>4408</v>
      </c>
      <c r="J154" s="634">
        <v>2484</v>
      </c>
      <c r="K154" s="634">
        <v>343</v>
      </c>
      <c r="L154" s="634">
        <v>0</v>
      </c>
      <c r="M154" s="631">
        <f t="shared" si="2"/>
        <v>1258359</v>
      </c>
    </row>
    <row r="155" spans="1:13" ht="25.5">
      <c r="A155" s="632" t="s">
        <v>1020</v>
      </c>
      <c r="B155" s="633" t="s">
        <v>1021</v>
      </c>
      <c r="C155" s="634">
        <v>2143237</v>
      </c>
      <c r="D155" s="634">
        <v>578880</v>
      </c>
      <c r="E155" s="634">
        <v>32055</v>
      </c>
      <c r="F155" s="634">
        <v>106733</v>
      </c>
      <c r="G155" s="634">
        <v>52944</v>
      </c>
      <c r="H155" s="634">
        <v>14813</v>
      </c>
      <c r="I155" s="634">
        <v>35611</v>
      </c>
      <c r="J155" s="634">
        <v>4704</v>
      </c>
      <c r="K155" s="634">
        <v>2827</v>
      </c>
      <c r="L155" s="634">
        <v>48923</v>
      </c>
      <c r="M155" s="631">
        <f t="shared" si="2"/>
        <v>3020727</v>
      </c>
    </row>
    <row r="156" spans="1:13" ht="25.5">
      <c r="A156" s="632" t="s">
        <v>1022</v>
      </c>
      <c r="B156" s="633" t="s">
        <v>1023</v>
      </c>
      <c r="C156" s="634">
        <v>3477395</v>
      </c>
      <c r="D156" s="634">
        <v>566112</v>
      </c>
      <c r="E156" s="634">
        <v>49047</v>
      </c>
      <c r="F156" s="634">
        <v>166718</v>
      </c>
      <c r="G156" s="634">
        <v>107762</v>
      </c>
      <c r="H156" s="634">
        <v>25338</v>
      </c>
      <c r="I156" s="634">
        <v>69176</v>
      </c>
      <c r="J156" s="634">
        <v>6768</v>
      </c>
      <c r="K156" s="634">
        <v>5336</v>
      </c>
      <c r="L156" s="634">
        <v>90389</v>
      </c>
      <c r="M156" s="631">
        <f t="shared" si="2"/>
        <v>4564041</v>
      </c>
    </row>
    <row r="157" spans="1:13" ht="25.5">
      <c r="A157" s="632" t="s">
        <v>1024</v>
      </c>
      <c r="B157" s="633" t="s">
        <v>1025</v>
      </c>
      <c r="C157" s="634">
        <v>2871620</v>
      </c>
      <c r="D157" s="634">
        <v>1192407</v>
      </c>
      <c r="E157" s="634">
        <v>41778</v>
      </c>
      <c r="F157" s="634">
        <v>140490</v>
      </c>
      <c r="G157" s="634">
        <v>50834</v>
      </c>
      <c r="H157" s="634">
        <v>19880</v>
      </c>
      <c r="I157" s="634">
        <v>40073</v>
      </c>
      <c r="J157" s="634">
        <v>6240</v>
      </c>
      <c r="K157" s="634">
        <v>3837</v>
      </c>
      <c r="L157" s="634">
        <v>73520</v>
      </c>
      <c r="M157" s="631">
        <f t="shared" si="2"/>
        <v>4440679</v>
      </c>
    </row>
    <row r="158" spans="1:13" ht="25.5">
      <c r="A158" s="632" t="s">
        <v>1026</v>
      </c>
      <c r="B158" s="633" t="s">
        <v>1027</v>
      </c>
      <c r="C158" s="634">
        <v>1598056</v>
      </c>
      <c r="D158" s="634">
        <v>752286</v>
      </c>
      <c r="E158" s="634">
        <v>25490</v>
      </c>
      <c r="F158" s="634">
        <v>83167</v>
      </c>
      <c r="G158" s="634">
        <v>22809</v>
      </c>
      <c r="H158" s="634">
        <v>10006</v>
      </c>
      <c r="I158" s="634">
        <v>17045</v>
      </c>
      <c r="J158" s="634">
        <v>4092</v>
      </c>
      <c r="K158" s="634">
        <v>1531</v>
      </c>
      <c r="L158" s="634">
        <v>0</v>
      </c>
      <c r="M158" s="631">
        <f t="shared" si="2"/>
        <v>2514482</v>
      </c>
    </row>
    <row r="159" spans="1:13" ht="25.5">
      <c r="A159" s="632" t="s">
        <v>1028</v>
      </c>
      <c r="B159" s="633" t="s">
        <v>1029</v>
      </c>
      <c r="C159" s="634">
        <v>3595823</v>
      </c>
      <c r="D159" s="634">
        <v>1229276</v>
      </c>
      <c r="E159" s="634">
        <v>52136</v>
      </c>
      <c r="F159" s="634">
        <v>174434</v>
      </c>
      <c r="G159" s="634">
        <v>80914</v>
      </c>
      <c r="H159" s="634">
        <v>27657</v>
      </c>
      <c r="I159" s="634">
        <v>64092</v>
      </c>
      <c r="J159" s="634">
        <v>7068</v>
      </c>
      <c r="K159" s="634">
        <v>6205</v>
      </c>
      <c r="L159" s="634">
        <v>76465</v>
      </c>
      <c r="M159" s="631">
        <f t="shared" si="2"/>
        <v>5314070</v>
      </c>
    </row>
    <row r="160" spans="1:13" ht="25.5">
      <c r="A160" s="632" t="s">
        <v>1030</v>
      </c>
      <c r="B160" s="633" t="s">
        <v>1031</v>
      </c>
      <c r="C160" s="634">
        <v>20062225</v>
      </c>
      <c r="D160" s="634">
        <v>5283525</v>
      </c>
      <c r="E160" s="634">
        <v>242394</v>
      </c>
      <c r="F160" s="634">
        <v>869689</v>
      </c>
      <c r="G160" s="634">
        <v>376805</v>
      </c>
      <c r="H160" s="634">
        <v>171252</v>
      </c>
      <c r="I160" s="634">
        <v>383856</v>
      </c>
      <c r="J160" s="634">
        <v>26076</v>
      </c>
      <c r="K160" s="634">
        <v>44686</v>
      </c>
      <c r="L160" s="634">
        <v>269183</v>
      </c>
      <c r="M160" s="631">
        <f t="shared" si="2"/>
        <v>27729691</v>
      </c>
    </row>
    <row r="161" spans="1:13" ht="25.5">
      <c r="A161" s="632" t="s">
        <v>1032</v>
      </c>
      <c r="B161" s="633" t="s">
        <v>1033</v>
      </c>
      <c r="C161" s="634">
        <v>3246401</v>
      </c>
      <c r="D161" s="634">
        <v>1312132</v>
      </c>
      <c r="E161" s="634">
        <v>48326</v>
      </c>
      <c r="F161" s="634">
        <v>159199</v>
      </c>
      <c r="G161" s="634">
        <v>48712</v>
      </c>
      <c r="H161" s="634">
        <v>25779</v>
      </c>
      <c r="I161" s="634">
        <v>51140</v>
      </c>
      <c r="J161" s="634">
        <v>6852</v>
      </c>
      <c r="K161" s="634">
        <v>5966</v>
      </c>
      <c r="L161" s="634">
        <v>131857</v>
      </c>
      <c r="M161" s="631">
        <f t="shared" si="2"/>
        <v>5036364</v>
      </c>
    </row>
    <row r="162" spans="1:13" ht="25.5">
      <c r="A162" s="632" t="s">
        <v>1034</v>
      </c>
      <c r="B162" s="633" t="s">
        <v>1035</v>
      </c>
      <c r="C162" s="634">
        <v>4206168</v>
      </c>
      <c r="D162" s="634">
        <v>880632</v>
      </c>
      <c r="E162" s="634">
        <v>57999</v>
      </c>
      <c r="F162" s="634">
        <v>199124</v>
      </c>
      <c r="G162" s="634">
        <v>119902</v>
      </c>
      <c r="H162" s="634">
        <v>30677</v>
      </c>
      <c r="I162" s="634">
        <v>80775</v>
      </c>
      <c r="J162" s="634">
        <v>7812</v>
      </c>
      <c r="K162" s="634">
        <v>6514</v>
      </c>
      <c r="L162" s="634">
        <v>7613</v>
      </c>
      <c r="M162" s="631">
        <f t="shared" si="2"/>
        <v>5597216</v>
      </c>
    </row>
    <row r="163" spans="1:13" ht="25.5">
      <c r="A163" s="632" t="s">
        <v>1036</v>
      </c>
      <c r="B163" s="633" t="s">
        <v>1037</v>
      </c>
      <c r="C163" s="634">
        <v>1999878</v>
      </c>
      <c r="D163" s="634">
        <v>816199</v>
      </c>
      <c r="E163" s="634">
        <v>27970</v>
      </c>
      <c r="F163" s="634">
        <v>95992</v>
      </c>
      <c r="G163" s="634">
        <v>31356</v>
      </c>
      <c r="H163" s="634">
        <v>12960</v>
      </c>
      <c r="I163" s="634">
        <v>24075</v>
      </c>
      <c r="J163" s="634">
        <v>4308</v>
      </c>
      <c r="K163" s="634">
        <v>2263</v>
      </c>
      <c r="L163" s="634">
        <v>97890</v>
      </c>
      <c r="M163" s="631">
        <f t="shared" si="2"/>
        <v>3112891</v>
      </c>
    </row>
    <row r="164" spans="1:13" ht="25.5">
      <c r="A164" s="632" t="s">
        <v>1038</v>
      </c>
      <c r="B164" s="633" t="s">
        <v>1039</v>
      </c>
      <c r="C164" s="634">
        <v>2488653</v>
      </c>
      <c r="D164" s="634">
        <v>626828</v>
      </c>
      <c r="E164" s="634">
        <v>37295</v>
      </c>
      <c r="F164" s="634">
        <v>124194</v>
      </c>
      <c r="G164" s="634">
        <v>59671</v>
      </c>
      <c r="H164" s="634">
        <v>16898</v>
      </c>
      <c r="I164" s="634">
        <v>39360</v>
      </c>
      <c r="J164" s="634">
        <v>5556</v>
      </c>
      <c r="K164" s="634">
        <v>3127</v>
      </c>
      <c r="L164" s="634">
        <v>22046</v>
      </c>
      <c r="M164" s="631">
        <f t="shared" si="2"/>
        <v>3423628</v>
      </c>
    </row>
    <row r="165" spans="1:13" ht="25.5">
      <c r="A165" s="632" t="s">
        <v>1040</v>
      </c>
      <c r="B165" s="633" t="s">
        <v>1041</v>
      </c>
      <c r="C165" s="634">
        <v>1933544</v>
      </c>
      <c r="D165" s="634">
        <v>512472</v>
      </c>
      <c r="E165" s="634">
        <v>28333</v>
      </c>
      <c r="F165" s="634">
        <v>95290</v>
      </c>
      <c r="G165" s="634">
        <v>44208</v>
      </c>
      <c r="H165" s="634">
        <v>13094</v>
      </c>
      <c r="I165" s="634">
        <v>29994</v>
      </c>
      <c r="J165" s="634">
        <v>4152</v>
      </c>
      <c r="K165" s="634">
        <v>2433</v>
      </c>
      <c r="L165" s="634">
        <v>119235</v>
      </c>
      <c r="M165" s="631">
        <f t="shared" si="2"/>
        <v>2782755</v>
      </c>
    </row>
    <row r="166" spans="1:13" ht="25.5">
      <c r="A166" s="632" t="s">
        <v>1042</v>
      </c>
      <c r="B166" s="633" t="s">
        <v>1043</v>
      </c>
      <c r="C166" s="634">
        <v>1682311</v>
      </c>
      <c r="D166" s="634">
        <v>1088292</v>
      </c>
      <c r="E166" s="634">
        <v>25786</v>
      </c>
      <c r="F166" s="634">
        <v>85350</v>
      </c>
      <c r="G166" s="634">
        <v>34256</v>
      </c>
      <c r="H166" s="634">
        <v>10702</v>
      </c>
      <c r="I166" s="634">
        <v>22328</v>
      </c>
      <c r="J166" s="634">
        <v>4092</v>
      </c>
      <c r="K166" s="634">
        <v>1734</v>
      </c>
      <c r="L166" s="634">
        <v>54548</v>
      </c>
      <c r="M166" s="631">
        <f t="shared" si="2"/>
        <v>3009399</v>
      </c>
    </row>
    <row r="167" spans="1:13" ht="25.5">
      <c r="A167" s="632" t="s">
        <v>1044</v>
      </c>
      <c r="B167" s="633" t="s">
        <v>1045</v>
      </c>
      <c r="C167" s="634">
        <v>2550929</v>
      </c>
      <c r="D167" s="634">
        <v>598032</v>
      </c>
      <c r="E167" s="634">
        <v>37345</v>
      </c>
      <c r="F167" s="634">
        <v>125459</v>
      </c>
      <c r="G167" s="634">
        <v>62694</v>
      </c>
      <c r="H167" s="634">
        <v>17385</v>
      </c>
      <c r="I167" s="634">
        <v>41314</v>
      </c>
      <c r="J167" s="634">
        <v>5592</v>
      </c>
      <c r="K167" s="634">
        <v>3259</v>
      </c>
      <c r="L167" s="634">
        <v>65743</v>
      </c>
      <c r="M167" s="631">
        <f t="shared" si="2"/>
        <v>3507752</v>
      </c>
    </row>
    <row r="168" spans="1:13" ht="25.5">
      <c r="A168" s="632" t="s">
        <v>1046</v>
      </c>
      <c r="B168" s="633" t="s">
        <v>1047</v>
      </c>
      <c r="C168" s="634">
        <v>1858614</v>
      </c>
      <c r="D168" s="634">
        <v>1276527</v>
      </c>
      <c r="E168" s="634">
        <v>27901</v>
      </c>
      <c r="F168" s="634">
        <v>93063</v>
      </c>
      <c r="G168" s="634">
        <v>35502</v>
      </c>
      <c r="H168" s="634">
        <v>12247</v>
      </c>
      <c r="I168" s="634">
        <v>25061</v>
      </c>
      <c r="J168" s="634">
        <v>4200</v>
      </c>
      <c r="K168" s="634">
        <v>2148</v>
      </c>
      <c r="L168" s="634">
        <v>0</v>
      </c>
      <c r="M168" s="631">
        <f t="shared" si="2"/>
        <v>3335263</v>
      </c>
    </row>
    <row r="169" spans="1:13" ht="25.5">
      <c r="A169" s="632" t="s">
        <v>1048</v>
      </c>
      <c r="B169" s="633" t="s">
        <v>1049</v>
      </c>
      <c r="C169" s="634">
        <v>9175148</v>
      </c>
      <c r="D169" s="634">
        <v>3054658</v>
      </c>
      <c r="E169" s="634">
        <v>126995</v>
      </c>
      <c r="F169" s="634">
        <v>433237</v>
      </c>
      <c r="G169" s="634">
        <v>248212</v>
      </c>
      <c r="H169" s="634">
        <v>72800</v>
      </c>
      <c r="I169" s="634">
        <v>186525</v>
      </c>
      <c r="J169" s="634">
        <v>15324</v>
      </c>
      <c r="K169" s="634">
        <v>17177</v>
      </c>
      <c r="L169" s="634">
        <v>0</v>
      </c>
      <c r="M169" s="631">
        <f t="shared" si="2"/>
        <v>13330076</v>
      </c>
    </row>
    <row r="170" spans="1:13" ht="25.5">
      <c r="A170" s="632" t="s">
        <v>1050</v>
      </c>
      <c r="B170" s="633" t="s">
        <v>1051</v>
      </c>
      <c r="C170" s="634">
        <v>2250483</v>
      </c>
      <c r="D170" s="634">
        <v>1166000</v>
      </c>
      <c r="E170" s="634">
        <v>32824</v>
      </c>
      <c r="F170" s="634">
        <v>110169</v>
      </c>
      <c r="G170" s="634">
        <v>46603</v>
      </c>
      <c r="H170" s="634">
        <v>16390</v>
      </c>
      <c r="I170" s="634">
        <v>36310</v>
      </c>
      <c r="J170" s="634">
        <v>4476</v>
      </c>
      <c r="K170" s="634">
        <v>3420</v>
      </c>
      <c r="L170" s="634">
        <v>85544</v>
      </c>
      <c r="M170" s="631">
        <f t="shared" si="2"/>
        <v>3752219</v>
      </c>
    </row>
    <row r="171" spans="1:13" ht="38.25">
      <c r="A171" s="632" t="s">
        <v>1052</v>
      </c>
      <c r="B171" s="633" t="s">
        <v>1053</v>
      </c>
      <c r="C171" s="634">
        <v>1242169</v>
      </c>
      <c r="D171" s="634">
        <v>457680</v>
      </c>
      <c r="E171" s="634">
        <v>19916</v>
      </c>
      <c r="F171" s="634">
        <v>64946</v>
      </c>
      <c r="G171" s="634">
        <v>20401</v>
      </c>
      <c r="H171" s="634">
        <v>7452</v>
      </c>
      <c r="I171" s="634">
        <v>13237</v>
      </c>
      <c r="J171" s="634">
        <v>3312</v>
      </c>
      <c r="K171" s="634">
        <v>1023</v>
      </c>
      <c r="L171" s="634">
        <v>0</v>
      </c>
      <c r="M171" s="631">
        <f t="shared" si="2"/>
        <v>1830136</v>
      </c>
    </row>
    <row r="172" spans="1:13" ht="25.5">
      <c r="A172" s="632" t="s">
        <v>1054</v>
      </c>
      <c r="B172" s="633" t="s">
        <v>1055</v>
      </c>
      <c r="C172" s="634">
        <v>3523011</v>
      </c>
      <c r="D172" s="634">
        <v>1110360</v>
      </c>
      <c r="E172" s="634">
        <v>52252</v>
      </c>
      <c r="F172" s="634">
        <v>174616</v>
      </c>
      <c r="G172" s="634">
        <v>89850</v>
      </c>
      <c r="H172" s="634">
        <v>24272</v>
      </c>
      <c r="I172" s="634">
        <v>59909</v>
      </c>
      <c r="J172" s="634">
        <v>7656</v>
      </c>
      <c r="K172" s="634">
        <v>4623</v>
      </c>
      <c r="L172" s="634">
        <v>47583</v>
      </c>
      <c r="M172" s="631">
        <f t="shared" si="2"/>
        <v>5094132</v>
      </c>
    </row>
    <row r="173" spans="1:13" ht="25.5">
      <c r="A173" s="632" t="s">
        <v>1056</v>
      </c>
      <c r="B173" s="633" t="s">
        <v>1057</v>
      </c>
      <c r="C173" s="634">
        <v>3991882</v>
      </c>
      <c r="D173" s="634">
        <v>1118568</v>
      </c>
      <c r="E173" s="634">
        <v>52915</v>
      </c>
      <c r="F173" s="634">
        <v>186534</v>
      </c>
      <c r="G173" s="634">
        <v>78920</v>
      </c>
      <c r="H173" s="634">
        <v>25035</v>
      </c>
      <c r="I173" s="634">
        <v>53059</v>
      </c>
      <c r="J173" s="634">
        <v>7884</v>
      </c>
      <c r="K173" s="634">
        <v>4189</v>
      </c>
      <c r="L173" s="634">
        <v>113784</v>
      </c>
      <c r="M173" s="631">
        <f t="shared" si="2"/>
        <v>5632770</v>
      </c>
    </row>
    <row r="174" spans="1:13" ht="25.5">
      <c r="A174" s="632" t="s">
        <v>1058</v>
      </c>
      <c r="B174" s="633" t="s">
        <v>1059</v>
      </c>
      <c r="C174" s="634">
        <v>13278698</v>
      </c>
      <c r="D174" s="634">
        <v>2851080</v>
      </c>
      <c r="E174" s="634">
        <v>183204</v>
      </c>
      <c r="F174" s="634">
        <v>626912</v>
      </c>
      <c r="G174" s="634">
        <v>377211</v>
      </c>
      <c r="H174" s="634">
        <v>100988</v>
      </c>
      <c r="I174" s="634">
        <v>271601</v>
      </c>
      <c r="J174" s="634">
        <v>23832</v>
      </c>
      <c r="K174" s="634">
        <v>22652</v>
      </c>
      <c r="L174" s="634">
        <v>72751</v>
      </c>
      <c r="M174" s="631">
        <f t="shared" si="2"/>
        <v>17808929</v>
      </c>
    </row>
    <row r="175" spans="1:13" ht="25.5">
      <c r="A175" s="632" t="s">
        <v>1060</v>
      </c>
      <c r="B175" s="633" t="s">
        <v>1061</v>
      </c>
      <c r="C175" s="634">
        <v>694711</v>
      </c>
      <c r="D175" s="634">
        <v>309156</v>
      </c>
      <c r="E175" s="634">
        <v>10965</v>
      </c>
      <c r="F175" s="634">
        <v>35819</v>
      </c>
      <c r="G175" s="634">
        <v>8998</v>
      </c>
      <c r="H175" s="634">
        <v>4627</v>
      </c>
      <c r="I175" s="634">
        <v>7799</v>
      </c>
      <c r="J175" s="634">
        <v>1668</v>
      </c>
      <c r="K175" s="634">
        <v>812</v>
      </c>
      <c r="L175" s="634">
        <v>7551</v>
      </c>
      <c r="M175" s="631">
        <f t="shared" si="2"/>
        <v>1082106</v>
      </c>
    </row>
    <row r="176" spans="1:13">
      <c r="A176" s="632" t="s">
        <v>1062</v>
      </c>
      <c r="B176" s="633" t="s">
        <v>1063</v>
      </c>
      <c r="C176" s="634">
        <v>1821502</v>
      </c>
      <c r="D176" s="634">
        <v>801577</v>
      </c>
      <c r="E176" s="634">
        <v>25915</v>
      </c>
      <c r="F176" s="634">
        <v>88009</v>
      </c>
      <c r="G176" s="634">
        <v>31988</v>
      </c>
      <c r="H176" s="634">
        <v>12683</v>
      </c>
      <c r="I176" s="634">
        <v>25580</v>
      </c>
      <c r="J176" s="634">
        <v>3744</v>
      </c>
      <c r="K176" s="634">
        <v>2492</v>
      </c>
      <c r="L176" s="634">
        <v>72966</v>
      </c>
      <c r="M176" s="631">
        <f t="shared" si="2"/>
        <v>2886456</v>
      </c>
    </row>
    <row r="177" spans="1:13" ht="25.5">
      <c r="A177" s="632" t="s">
        <v>1064</v>
      </c>
      <c r="B177" s="633" t="s">
        <v>1065</v>
      </c>
      <c r="C177" s="634">
        <v>3952030</v>
      </c>
      <c r="D177" s="634">
        <v>1547650</v>
      </c>
      <c r="E177" s="634">
        <v>51475</v>
      </c>
      <c r="F177" s="634">
        <v>179530</v>
      </c>
      <c r="G177" s="634">
        <v>101317</v>
      </c>
      <c r="H177" s="634">
        <v>33408</v>
      </c>
      <c r="I177" s="634">
        <v>84209</v>
      </c>
      <c r="J177" s="634">
        <v>5292</v>
      </c>
      <c r="K177" s="634">
        <v>8541</v>
      </c>
      <c r="L177" s="634">
        <v>95135</v>
      </c>
      <c r="M177" s="631">
        <f t="shared" si="2"/>
        <v>6058587</v>
      </c>
    </row>
    <row r="178" spans="1:13" ht="38.25">
      <c r="A178" s="632" t="s">
        <v>1066</v>
      </c>
      <c r="B178" s="633" t="s">
        <v>1067</v>
      </c>
      <c r="C178" s="634">
        <v>1720390</v>
      </c>
      <c r="D178" s="634">
        <v>715908</v>
      </c>
      <c r="E178" s="634">
        <v>26682</v>
      </c>
      <c r="F178" s="634">
        <v>87986</v>
      </c>
      <c r="G178" s="634">
        <v>31124</v>
      </c>
      <c r="H178" s="634">
        <v>10645</v>
      </c>
      <c r="I178" s="634">
        <v>20417</v>
      </c>
      <c r="J178" s="634">
        <v>4356</v>
      </c>
      <c r="K178" s="634">
        <v>1611</v>
      </c>
      <c r="L178" s="634">
        <v>23947</v>
      </c>
      <c r="M178" s="631">
        <f t="shared" si="2"/>
        <v>2643066</v>
      </c>
    </row>
    <row r="179" spans="1:13" ht="38.25">
      <c r="A179" s="632" t="s">
        <v>1068</v>
      </c>
      <c r="B179" s="633" t="s">
        <v>1069</v>
      </c>
      <c r="C179" s="634">
        <v>3212746</v>
      </c>
      <c r="D179" s="634">
        <v>1070852</v>
      </c>
      <c r="E179" s="634">
        <v>47664</v>
      </c>
      <c r="F179" s="634">
        <v>159334</v>
      </c>
      <c r="G179" s="634">
        <v>59337</v>
      </c>
      <c r="H179" s="634">
        <v>20975</v>
      </c>
      <c r="I179" s="634">
        <v>42050</v>
      </c>
      <c r="J179" s="634">
        <v>7668</v>
      </c>
      <c r="K179" s="634">
        <v>3621</v>
      </c>
      <c r="L179" s="634">
        <v>0</v>
      </c>
      <c r="M179" s="631">
        <f t="shared" si="2"/>
        <v>4624247</v>
      </c>
    </row>
    <row r="180" spans="1:13" ht="38.25">
      <c r="A180" s="632" t="s">
        <v>1070</v>
      </c>
      <c r="B180" s="633" t="s">
        <v>1071</v>
      </c>
      <c r="C180" s="634">
        <v>8447008</v>
      </c>
      <c r="D180" s="634">
        <v>2080792</v>
      </c>
      <c r="E180" s="634">
        <v>117049</v>
      </c>
      <c r="F180" s="634">
        <v>397978</v>
      </c>
      <c r="G180" s="634">
        <v>228379</v>
      </c>
      <c r="H180" s="634">
        <v>68839</v>
      </c>
      <c r="I180" s="634">
        <v>176356</v>
      </c>
      <c r="J180" s="634">
        <v>14064</v>
      </c>
      <c r="K180" s="634">
        <v>16717</v>
      </c>
      <c r="L180" s="634">
        <v>446637</v>
      </c>
      <c r="M180" s="631">
        <f t="shared" si="2"/>
        <v>11993819</v>
      </c>
    </row>
    <row r="181" spans="1:13" ht="38.25">
      <c r="A181" s="632" t="s">
        <v>1072</v>
      </c>
      <c r="B181" s="633" t="s">
        <v>1073</v>
      </c>
      <c r="C181" s="634">
        <v>4304933</v>
      </c>
      <c r="D181" s="634">
        <v>908483</v>
      </c>
      <c r="E181" s="634">
        <v>56424</v>
      </c>
      <c r="F181" s="634">
        <v>197091</v>
      </c>
      <c r="G181" s="634">
        <v>148069</v>
      </c>
      <c r="H181" s="634">
        <v>33388</v>
      </c>
      <c r="I181" s="634">
        <v>97014</v>
      </c>
      <c r="J181" s="634">
        <v>6960</v>
      </c>
      <c r="K181" s="634">
        <v>7764</v>
      </c>
      <c r="L181" s="634">
        <v>0</v>
      </c>
      <c r="M181" s="631">
        <f t="shared" si="2"/>
        <v>5760126</v>
      </c>
    </row>
    <row r="182" spans="1:13" ht="38.25">
      <c r="A182" s="632" t="s">
        <v>1074</v>
      </c>
      <c r="B182" s="633" t="s">
        <v>1075</v>
      </c>
      <c r="C182" s="634">
        <v>1994827</v>
      </c>
      <c r="D182" s="634">
        <v>959584</v>
      </c>
      <c r="E182" s="634">
        <v>30258</v>
      </c>
      <c r="F182" s="634">
        <v>100149</v>
      </c>
      <c r="G182" s="634">
        <v>31699</v>
      </c>
      <c r="H182" s="634">
        <v>13702</v>
      </c>
      <c r="I182" s="634">
        <v>25960</v>
      </c>
      <c r="J182" s="634">
        <v>4536</v>
      </c>
      <c r="K182" s="634">
        <v>2574</v>
      </c>
      <c r="L182" s="634">
        <v>73560</v>
      </c>
      <c r="M182" s="631">
        <f t="shared" si="2"/>
        <v>3236849</v>
      </c>
    </row>
    <row r="183" spans="1:13" ht="38.25">
      <c r="A183" s="632" t="s">
        <v>1076</v>
      </c>
      <c r="B183" s="633" t="s">
        <v>1077</v>
      </c>
      <c r="C183" s="634">
        <v>2147725</v>
      </c>
      <c r="D183" s="634">
        <v>815443</v>
      </c>
      <c r="E183" s="634">
        <v>31975</v>
      </c>
      <c r="F183" s="634">
        <v>106692</v>
      </c>
      <c r="G183" s="634">
        <v>51380</v>
      </c>
      <c r="H183" s="634">
        <v>14715</v>
      </c>
      <c r="I183" s="634">
        <v>34290</v>
      </c>
      <c r="J183" s="634">
        <v>4728</v>
      </c>
      <c r="K183" s="634">
        <v>2776</v>
      </c>
      <c r="L183" s="634">
        <v>0</v>
      </c>
      <c r="M183" s="631">
        <f t="shared" si="2"/>
        <v>3209724</v>
      </c>
    </row>
    <row r="184" spans="1:13" ht="38.25">
      <c r="A184" s="632" t="s">
        <v>1078</v>
      </c>
      <c r="B184" s="633" t="s">
        <v>1079</v>
      </c>
      <c r="C184" s="634">
        <v>1093302</v>
      </c>
      <c r="D184" s="634">
        <v>517656</v>
      </c>
      <c r="E184" s="634">
        <v>17445</v>
      </c>
      <c r="F184" s="634">
        <v>57002</v>
      </c>
      <c r="G184" s="634">
        <v>9921</v>
      </c>
      <c r="H184" s="634">
        <v>6520</v>
      </c>
      <c r="I184" s="634">
        <v>8554</v>
      </c>
      <c r="J184" s="634">
        <v>2892</v>
      </c>
      <c r="K184" s="634">
        <v>882</v>
      </c>
      <c r="L184" s="634">
        <v>59058</v>
      </c>
      <c r="M184" s="631">
        <f t="shared" si="2"/>
        <v>1773232</v>
      </c>
    </row>
    <row r="185" spans="1:13" ht="51">
      <c r="A185" s="632" t="s">
        <v>1080</v>
      </c>
      <c r="B185" s="633" t="s">
        <v>1081</v>
      </c>
      <c r="C185" s="634">
        <v>3091288</v>
      </c>
      <c r="D185" s="634">
        <v>593916</v>
      </c>
      <c r="E185" s="634">
        <v>44141</v>
      </c>
      <c r="F185" s="634">
        <v>148455</v>
      </c>
      <c r="G185" s="634">
        <v>47217</v>
      </c>
      <c r="H185" s="634">
        <v>25634</v>
      </c>
      <c r="I185" s="634">
        <v>52661</v>
      </c>
      <c r="J185" s="634">
        <v>4896</v>
      </c>
      <c r="K185" s="634">
        <v>6315</v>
      </c>
      <c r="L185" s="634">
        <v>31372</v>
      </c>
      <c r="M185" s="631">
        <f t="shared" si="2"/>
        <v>4045895</v>
      </c>
    </row>
    <row r="186" spans="1:13" ht="38.25">
      <c r="A186" s="632" t="s">
        <v>1082</v>
      </c>
      <c r="B186" s="633" t="s">
        <v>1083</v>
      </c>
      <c r="C186" s="634">
        <v>1811852</v>
      </c>
      <c r="D186" s="634">
        <v>917439</v>
      </c>
      <c r="E186" s="634">
        <v>27684</v>
      </c>
      <c r="F186" s="634">
        <v>91641</v>
      </c>
      <c r="G186" s="634">
        <v>32158</v>
      </c>
      <c r="H186" s="634">
        <v>11799</v>
      </c>
      <c r="I186" s="634">
        <v>23019</v>
      </c>
      <c r="J186" s="634">
        <v>4320</v>
      </c>
      <c r="K186" s="634">
        <v>2005</v>
      </c>
      <c r="L186" s="634">
        <v>95848</v>
      </c>
      <c r="M186" s="631">
        <f t="shared" si="2"/>
        <v>3017765</v>
      </c>
    </row>
    <row r="187" spans="1:13" ht="38.25">
      <c r="A187" s="632" t="s">
        <v>1084</v>
      </c>
      <c r="B187" s="633" t="s">
        <v>1085</v>
      </c>
      <c r="C187" s="634">
        <v>249478927</v>
      </c>
      <c r="D187" s="634">
        <v>92585043</v>
      </c>
      <c r="E187" s="634">
        <v>3034535</v>
      </c>
      <c r="F187" s="634">
        <v>10943372</v>
      </c>
      <c r="G187" s="634">
        <v>3530020</v>
      </c>
      <c r="H187" s="634">
        <v>2001116</v>
      </c>
      <c r="I187" s="634">
        <v>4012844</v>
      </c>
      <c r="J187" s="634">
        <v>326268</v>
      </c>
      <c r="K187" s="634">
        <v>490967</v>
      </c>
      <c r="L187" s="634">
        <v>17097272</v>
      </c>
      <c r="M187" s="631">
        <f t="shared" si="2"/>
        <v>383500364</v>
      </c>
    </row>
    <row r="188" spans="1:13" ht="25.5">
      <c r="A188" s="632" t="s">
        <v>1086</v>
      </c>
      <c r="B188" s="633" t="s">
        <v>1087</v>
      </c>
      <c r="C188" s="634">
        <v>6242043</v>
      </c>
      <c r="D188" s="634">
        <v>1654116</v>
      </c>
      <c r="E188" s="634">
        <v>86096</v>
      </c>
      <c r="F188" s="634">
        <v>294654</v>
      </c>
      <c r="G188" s="634">
        <v>195923</v>
      </c>
      <c r="H188" s="634">
        <v>47566</v>
      </c>
      <c r="I188" s="634">
        <v>131395</v>
      </c>
      <c r="J188" s="634">
        <v>11136</v>
      </c>
      <c r="K188" s="634">
        <v>10695</v>
      </c>
      <c r="L188" s="634">
        <v>177698</v>
      </c>
      <c r="M188" s="631">
        <f t="shared" si="2"/>
        <v>8851322</v>
      </c>
    </row>
    <row r="189" spans="1:13" ht="25.5">
      <c r="A189" s="632" t="s">
        <v>1088</v>
      </c>
      <c r="B189" s="633" t="s">
        <v>1089</v>
      </c>
      <c r="C189" s="634">
        <v>1240445</v>
      </c>
      <c r="D189" s="634">
        <v>692213</v>
      </c>
      <c r="E189" s="634">
        <v>20811</v>
      </c>
      <c r="F189" s="634">
        <v>66933</v>
      </c>
      <c r="G189" s="634">
        <v>11485</v>
      </c>
      <c r="H189" s="634">
        <v>6810</v>
      </c>
      <c r="I189" s="634">
        <v>7980</v>
      </c>
      <c r="J189" s="634">
        <v>3660</v>
      </c>
      <c r="K189" s="634">
        <v>677</v>
      </c>
      <c r="L189" s="634">
        <v>75614</v>
      </c>
      <c r="M189" s="631">
        <f t="shared" si="2"/>
        <v>2126628</v>
      </c>
    </row>
    <row r="190" spans="1:13" ht="25.5">
      <c r="A190" s="632" t="s">
        <v>1090</v>
      </c>
      <c r="B190" s="633" t="s">
        <v>1091</v>
      </c>
      <c r="C190" s="634">
        <v>2085486</v>
      </c>
      <c r="D190" s="634">
        <v>598104</v>
      </c>
      <c r="E190" s="634">
        <v>31607</v>
      </c>
      <c r="F190" s="634">
        <v>105139</v>
      </c>
      <c r="G190" s="634">
        <v>39224</v>
      </c>
      <c r="H190" s="634">
        <v>12910</v>
      </c>
      <c r="I190" s="634">
        <v>25510</v>
      </c>
      <c r="J190" s="634">
        <v>5196</v>
      </c>
      <c r="K190" s="634">
        <v>1971</v>
      </c>
      <c r="L190" s="634">
        <v>0</v>
      </c>
      <c r="M190" s="631">
        <f t="shared" si="2"/>
        <v>2905147</v>
      </c>
    </row>
    <row r="191" spans="1:13" ht="25.5">
      <c r="A191" s="632" t="s">
        <v>1092</v>
      </c>
      <c r="B191" s="633" t="s">
        <v>1093</v>
      </c>
      <c r="C191" s="634">
        <v>6808682</v>
      </c>
      <c r="D191" s="634">
        <v>840684</v>
      </c>
      <c r="E191" s="634">
        <v>92956</v>
      </c>
      <c r="F191" s="634">
        <v>319123</v>
      </c>
      <c r="G191" s="634">
        <v>208161</v>
      </c>
      <c r="H191" s="634">
        <v>53031</v>
      </c>
      <c r="I191" s="634">
        <v>145597</v>
      </c>
      <c r="J191" s="634">
        <v>11592</v>
      </c>
      <c r="K191" s="634">
        <v>12282</v>
      </c>
      <c r="L191" s="634">
        <v>0</v>
      </c>
      <c r="M191" s="631">
        <f t="shared" si="2"/>
        <v>8492108</v>
      </c>
    </row>
    <row r="192" spans="1:13" ht="25.5">
      <c r="A192" s="632" t="s">
        <v>1094</v>
      </c>
      <c r="B192" s="633" t="s">
        <v>1095</v>
      </c>
      <c r="C192" s="634">
        <v>3092570</v>
      </c>
      <c r="D192" s="634">
        <v>892068</v>
      </c>
      <c r="E192" s="634">
        <v>43868</v>
      </c>
      <c r="F192" s="634">
        <v>148066</v>
      </c>
      <c r="G192" s="634">
        <v>67228</v>
      </c>
      <c r="H192" s="634">
        <v>24994</v>
      </c>
      <c r="I192" s="634">
        <v>58367</v>
      </c>
      <c r="J192" s="634">
        <v>5172</v>
      </c>
      <c r="K192" s="634">
        <v>5986</v>
      </c>
      <c r="L192" s="634">
        <v>83209</v>
      </c>
      <c r="M192" s="631">
        <f t="shared" si="2"/>
        <v>4421528</v>
      </c>
    </row>
    <row r="193" spans="1:13" ht="25.5">
      <c r="A193" s="632" t="s">
        <v>1096</v>
      </c>
      <c r="B193" s="633" t="s">
        <v>1097</v>
      </c>
      <c r="C193" s="634">
        <v>16100785</v>
      </c>
      <c r="D193" s="634">
        <v>1922036</v>
      </c>
      <c r="E193" s="634">
        <v>218153</v>
      </c>
      <c r="F193" s="634">
        <v>751098</v>
      </c>
      <c r="G193" s="634">
        <v>488626</v>
      </c>
      <c r="H193" s="634">
        <v>126238</v>
      </c>
      <c r="I193" s="634">
        <v>344697</v>
      </c>
      <c r="J193" s="634">
        <v>26772</v>
      </c>
      <c r="K193" s="634">
        <v>29513</v>
      </c>
      <c r="L193" s="634">
        <v>0</v>
      </c>
      <c r="M193" s="631">
        <f t="shared" si="2"/>
        <v>20007918</v>
      </c>
    </row>
    <row r="194" spans="1:13" ht="25.5">
      <c r="A194" s="632" t="s">
        <v>1098</v>
      </c>
      <c r="B194" s="633" t="s">
        <v>1099</v>
      </c>
      <c r="C194" s="634">
        <v>622841</v>
      </c>
      <c r="D194" s="634">
        <v>318120</v>
      </c>
      <c r="E194" s="634">
        <v>10408</v>
      </c>
      <c r="F194" s="634">
        <v>33344</v>
      </c>
      <c r="G194" s="634">
        <v>6511</v>
      </c>
      <c r="H194" s="634">
        <v>3655</v>
      </c>
      <c r="I194" s="634">
        <v>4909</v>
      </c>
      <c r="J194" s="634">
        <v>1836</v>
      </c>
      <c r="K194" s="634">
        <v>454</v>
      </c>
      <c r="L194" s="634">
        <v>2963</v>
      </c>
      <c r="M194" s="631">
        <f t="shared" si="2"/>
        <v>1005041</v>
      </c>
    </row>
    <row r="195" spans="1:13" ht="25.5">
      <c r="A195" s="632" t="s">
        <v>1100</v>
      </c>
      <c r="B195" s="633" t="s">
        <v>1101</v>
      </c>
      <c r="C195" s="634">
        <v>2095567</v>
      </c>
      <c r="D195" s="634">
        <v>980712</v>
      </c>
      <c r="E195" s="634">
        <v>29841</v>
      </c>
      <c r="F195" s="634">
        <v>100596</v>
      </c>
      <c r="G195" s="634">
        <v>33742</v>
      </c>
      <c r="H195" s="634">
        <v>16112</v>
      </c>
      <c r="I195" s="634">
        <v>32429</v>
      </c>
      <c r="J195" s="634">
        <v>3996</v>
      </c>
      <c r="K195" s="634">
        <v>3630</v>
      </c>
      <c r="L195" s="634">
        <v>6066</v>
      </c>
      <c r="M195" s="631">
        <f t="shared" si="2"/>
        <v>3302691</v>
      </c>
    </row>
    <row r="196" spans="1:13" ht="25.5">
      <c r="A196" s="632" t="s">
        <v>1102</v>
      </c>
      <c r="B196" s="633" t="s">
        <v>1103</v>
      </c>
      <c r="C196" s="634">
        <v>3518069</v>
      </c>
      <c r="D196" s="634">
        <v>1175071</v>
      </c>
      <c r="E196" s="634">
        <v>48251</v>
      </c>
      <c r="F196" s="634">
        <v>163962</v>
      </c>
      <c r="G196" s="634">
        <v>61896</v>
      </c>
      <c r="H196" s="634">
        <v>31922</v>
      </c>
      <c r="I196" s="634">
        <v>70606</v>
      </c>
      <c r="J196" s="634">
        <v>4464</v>
      </c>
      <c r="K196" s="634">
        <v>8636</v>
      </c>
      <c r="L196" s="634">
        <v>0</v>
      </c>
      <c r="M196" s="631">
        <f t="shared" si="2"/>
        <v>5082877</v>
      </c>
    </row>
    <row r="197" spans="1:13" ht="25.5">
      <c r="A197" s="632" t="s">
        <v>1104</v>
      </c>
      <c r="B197" s="633" t="s">
        <v>1105</v>
      </c>
      <c r="C197" s="634">
        <v>2278302</v>
      </c>
      <c r="D197" s="634">
        <v>858823</v>
      </c>
      <c r="E197" s="634">
        <v>31022</v>
      </c>
      <c r="F197" s="634">
        <v>106784</v>
      </c>
      <c r="G197" s="634">
        <v>30196</v>
      </c>
      <c r="H197" s="634">
        <v>15187</v>
      </c>
      <c r="I197" s="634">
        <v>26584</v>
      </c>
      <c r="J197" s="634">
        <v>5340</v>
      </c>
      <c r="K197" s="634">
        <v>2795</v>
      </c>
      <c r="L197" s="634">
        <v>37977</v>
      </c>
      <c r="M197" s="631">
        <f t="shared" ref="M197:M260" si="3">SUM(C197:L197)</f>
        <v>3393010</v>
      </c>
    </row>
    <row r="198" spans="1:13">
      <c r="A198" s="632" t="s">
        <v>1106</v>
      </c>
      <c r="B198" s="633" t="s">
        <v>1107</v>
      </c>
      <c r="C198" s="634">
        <v>2281719</v>
      </c>
      <c r="D198" s="634">
        <v>907224</v>
      </c>
      <c r="E198" s="634">
        <v>33979</v>
      </c>
      <c r="F198" s="634">
        <v>113108</v>
      </c>
      <c r="G198" s="634">
        <v>22718</v>
      </c>
      <c r="H198" s="634">
        <v>14593</v>
      </c>
      <c r="I198" s="634">
        <v>21850</v>
      </c>
      <c r="J198" s="634">
        <v>5964</v>
      </c>
      <c r="K198" s="634">
        <v>2402</v>
      </c>
      <c r="L198" s="634">
        <v>0</v>
      </c>
      <c r="M198" s="631">
        <f t="shared" si="3"/>
        <v>3403557</v>
      </c>
    </row>
    <row r="199" spans="1:13" ht="38.25">
      <c r="A199" s="632" t="s">
        <v>1108</v>
      </c>
      <c r="B199" s="633" t="s">
        <v>1109</v>
      </c>
      <c r="C199" s="634">
        <v>1783874</v>
      </c>
      <c r="D199" s="634">
        <v>474455</v>
      </c>
      <c r="E199" s="634">
        <v>26270</v>
      </c>
      <c r="F199" s="634">
        <v>87132</v>
      </c>
      <c r="G199" s="634">
        <v>8987</v>
      </c>
      <c r="H199" s="634">
        <v>15422</v>
      </c>
      <c r="I199" s="634">
        <v>25165</v>
      </c>
      <c r="J199" s="634">
        <v>2700</v>
      </c>
      <c r="K199" s="634">
        <v>3937</v>
      </c>
      <c r="L199" s="634">
        <v>12724</v>
      </c>
      <c r="M199" s="631">
        <f t="shared" si="3"/>
        <v>2440666</v>
      </c>
    </row>
    <row r="200" spans="1:13" ht="25.5">
      <c r="A200" s="632" t="s">
        <v>1110</v>
      </c>
      <c r="B200" s="633" t="s">
        <v>1111</v>
      </c>
      <c r="C200" s="634">
        <v>4707499</v>
      </c>
      <c r="D200" s="634">
        <v>1802938</v>
      </c>
      <c r="E200" s="634">
        <v>64060</v>
      </c>
      <c r="F200" s="634">
        <v>220207</v>
      </c>
      <c r="G200" s="634">
        <v>72021</v>
      </c>
      <c r="H200" s="634">
        <v>36331</v>
      </c>
      <c r="I200" s="634">
        <v>72740</v>
      </c>
      <c r="J200" s="634">
        <v>8208</v>
      </c>
      <c r="K200" s="634">
        <v>8323</v>
      </c>
      <c r="L200" s="634">
        <v>228263</v>
      </c>
      <c r="M200" s="631">
        <f t="shared" si="3"/>
        <v>7220590</v>
      </c>
    </row>
    <row r="201" spans="1:13" ht="25.5">
      <c r="A201" s="632" t="s">
        <v>1112</v>
      </c>
      <c r="B201" s="633" t="s">
        <v>1113</v>
      </c>
      <c r="C201" s="634">
        <v>22325498</v>
      </c>
      <c r="D201" s="634">
        <v>11263759</v>
      </c>
      <c r="E201" s="634">
        <v>294870</v>
      </c>
      <c r="F201" s="634">
        <v>1025746</v>
      </c>
      <c r="G201" s="634">
        <v>645786</v>
      </c>
      <c r="H201" s="634">
        <v>179004</v>
      </c>
      <c r="I201" s="634">
        <v>479926</v>
      </c>
      <c r="J201" s="634">
        <v>33672</v>
      </c>
      <c r="K201" s="634">
        <v>43186</v>
      </c>
      <c r="L201" s="634">
        <v>1561674</v>
      </c>
      <c r="M201" s="631">
        <f t="shared" si="3"/>
        <v>37853121</v>
      </c>
    </row>
    <row r="202" spans="1:13" ht="25.5">
      <c r="A202" s="632" t="s">
        <v>1114</v>
      </c>
      <c r="B202" s="633" t="s">
        <v>1115</v>
      </c>
      <c r="C202" s="634">
        <v>1147079</v>
      </c>
      <c r="D202" s="634">
        <v>510456</v>
      </c>
      <c r="E202" s="634">
        <v>19016</v>
      </c>
      <c r="F202" s="634">
        <v>61471</v>
      </c>
      <c r="G202" s="634">
        <v>10681</v>
      </c>
      <c r="H202" s="634">
        <v>6196</v>
      </c>
      <c r="I202" s="634">
        <v>7183</v>
      </c>
      <c r="J202" s="634">
        <v>3360</v>
      </c>
      <c r="K202" s="634">
        <v>577</v>
      </c>
      <c r="L202" s="634">
        <v>35856</v>
      </c>
      <c r="M202" s="631">
        <f t="shared" si="3"/>
        <v>1801875</v>
      </c>
    </row>
    <row r="203" spans="1:13" ht="25.5">
      <c r="A203" s="632" t="s">
        <v>1116</v>
      </c>
      <c r="B203" s="633" t="s">
        <v>1117</v>
      </c>
      <c r="C203" s="634">
        <v>3191634</v>
      </c>
      <c r="D203" s="634">
        <v>691944</v>
      </c>
      <c r="E203" s="634">
        <v>46883</v>
      </c>
      <c r="F203" s="634">
        <v>157278</v>
      </c>
      <c r="G203" s="634">
        <v>80127</v>
      </c>
      <c r="H203" s="634">
        <v>21745</v>
      </c>
      <c r="I203" s="634">
        <v>52459</v>
      </c>
      <c r="J203" s="634">
        <v>7008</v>
      </c>
      <c r="K203" s="634">
        <v>4077</v>
      </c>
      <c r="L203" s="634">
        <v>0</v>
      </c>
      <c r="M203" s="631">
        <f t="shared" si="3"/>
        <v>4253155</v>
      </c>
    </row>
    <row r="204" spans="1:13" ht="25.5">
      <c r="A204" s="632" t="s">
        <v>1118</v>
      </c>
      <c r="B204" s="633" t="s">
        <v>1119</v>
      </c>
      <c r="C204" s="634">
        <v>1894785</v>
      </c>
      <c r="D204" s="634">
        <v>455724</v>
      </c>
      <c r="E204" s="634">
        <v>28624</v>
      </c>
      <c r="F204" s="634">
        <v>95022</v>
      </c>
      <c r="G204" s="634">
        <v>40998</v>
      </c>
      <c r="H204" s="634">
        <v>12889</v>
      </c>
      <c r="I204" s="634">
        <v>28413</v>
      </c>
      <c r="J204" s="634">
        <v>4260</v>
      </c>
      <c r="K204" s="634">
        <v>2389</v>
      </c>
      <c r="L204" s="634">
        <v>41772</v>
      </c>
      <c r="M204" s="631">
        <f t="shared" si="3"/>
        <v>2604876</v>
      </c>
    </row>
    <row r="205" spans="1:13" ht="25.5">
      <c r="A205" s="632" t="s">
        <v>1120</v>
      </c>
      <c r="B205" s="633" t="s">
        <v>1121</v>
      </c>
      <c r="C205" s="634">
        <v>3884818</v>
      </c>
      <c r="D205" s="634">
        <v>2013939</v>
      </c>
      <c r="E205" s="634">
        <v>54452</v>
      </c>
      <c r="F205" s="634">
        <v>185795</v>
      </c>
      <c r="G205" s="634">
        <v>99806</v>
      </c>
      <c r="H205" s="634">
        <v>28137</v>
      </c>
      <c r="I205" s="634">
        <v>69574</v>
      </c>
      <c r="J205" s="634">
        <v>7392</v>
      </c>
      <c r="K205" s="634">
        <v>5892</v>
      </c>
      <c r="L205" s="634">
        <v>158676</v>
      </c>
      <c r="M205" s="631">
        <f t="shared" si="3"/>
        <v>6508481</v>
      </c>
    </row>
    <row r="206" spans="1:13" ht="25.5">
      <c r="A206" s="632" t="s">
        <v>1122</v>
      </c>
      <c r="B206" s="633" t="s">
        <v>1123</v>
      </c>
      <c r="C206" s="634">
        <v>3046932</v>
      </c>
      <c r="D206" s="634">
        <v>756108</v>
      </c>
      <c r="E206" s="634">
        <v>45546</v>
      </c>
      <c r="F206" s="634">
        <v>151737</v>
      </c>
      <c r="G206" s="634">
        <v>76289</v>
      </c>
      <c r="H206" s="634">
        <v>20709</v>
      </c>
      <c r="I206" s="634">
        <v>49822</v>
      </c>
      <c r="J206" s="634">
        <v>6852</v>
      </c>
      <c r="K206" s="634">
        <v>3840</v>
      </c>
      <c r="L206" s="634">
        <v>0</v>
      </c>
      <c r="M206" s="631">
        <f t="shared" si="3"/>
        <v>4157835</v>
      </c>
    </row>
    <row r="207" spans="1:13" ht="25.5">
      <c r="A207" s="632" t="s">
        <v>1124</v>
      </c>
      <c r="B207" s="633" t="s">
        <v>1125</v>
      </c>
      <c r="C207" s="634">
        <v>1028752</v>
      </c>
      <c r="D207" s="634">
        <v>457596</v>
      </c>
      <c r="E207" s="634">
        <v>15730</v>
      </c>
      <c r="F207" s="634">
        <v>52196</v>
      </c>
      <c r="G207" s="634">
        <v>13931</v>
      </c>
      <c r="H207" s="634">
        <v>6390</v>
      </c>
      <c r="I207" s="634">
        <v>10564</v>
      </c>
      <c r="J207" s="634">
        <v>2508</v>
      </c>
      <c r="K207" s="634">
        <v>983</v>
      </c>
      <c r="L207" s="634">
        <v>66526</v>
      </c>
      <c r="M207" s="631">
        <f t="shared" si="3"/>
        <v>1655176</v>
      </c>
    </row>
    <row r="208" spans="1:13">
      <c r="A208" s="632" t="s">
        <v>1126</v>
      </c>
      <c r="B208" s="633" t="s">
        <v>1127</v>
      </c>
      <c r="C208" s="634">
        <v>12967955</v>
      </c>
      <c r="D208" s="634">
        <v>7304248</v>
      </c>
      <c r="E208" s="634">
        <v>178679</v>
      </c>
      <c r="F208" s="634">
        <v>615671</v>
      </c>
      <c r="G208" s="634">
        <v>367073</v>
      </c>
      <c r="H208" s="634">
        <v>99682</v>
      </c>
      <c r="I208" s="634">
        <v>261130</v>
      </c>
      <c r="J208" s="634">
        <v>22800</v>
      </c>
      <c r="K208" s="634">
        <v>22379</v>
      </c>
      <c r="L208" s="634">
        <v>436670</v>
      </c>
      <c r="M208" s="631">
        <f t="shared" si="3"/>
        <v>22276287</v>
      </c>
    </row>
    <row r="209" spans="1:13" ht="25.5">
      <c r="A209" s="632" t="s">
        <v>1128</v>
      </c>
      <c r="B209" s="633" t="s">
        <v>1129</v>
      </c>
      <c r="C209" s="634">
        <v>2042510</v>
      </c>
      <c r="D209" s="634">
        <v>626136</v>
      </c>
      <c r="E209" s="634">
        <v>30073</v>
      </c>
      <c r="F209" s="634">
        <v>100408</v>
      </c>
      <c r="G209" s="634">
        <v>52966</v>
      </c>
      <c r="H209" s="634">
        <v>14366</v>
      </c>
      <c r="I209" s="634">
        <v>35220</v>
      </c>
      <c r="J209" s="634">
        <v>4572</v>
      </c>
      <c r="K209" s="634">
        <v>2829</v>
      </c>
      <c r="L209" s="634">
        <v>35600</v>
      </c>
      <c r="M209" s="631">
        <f t="shared" si="3"/>
        <v>2944680</v>
      </c>
    </row>
    <row r="210" spans="1:13" ht="25.5">
      <c r="A210" s="632" t="s">
        <v>1130</v>
      </c>
      <c r="B210" s="633" t="s">
        <v>1131</v>
      </c>
      <c r="C210" s="634">
        <v>14807498</v>
      </c>
      <c r="D210" s="634">
        <v>2374500</v>
      </c>
      <c r="E210" s="634">
        <v>198877</v>
      </c>
      <c r="F210" s="634">
        <v>685703</v>
      </c>
      <c r="G210" s="634">
        <v>412346</v>
      </c>
      <c r="H210" s="634">
        <v>119460</v>
      </c>
      <c r="I210" s="634">
        <v>313785</v>
      </c>
      <c r="J210" s="634">
        <v>23640</v>
      </c>
      <c r="K210" s="634">
        <v>28890</v>
      </c>
      <c r="L210" s="634">
        <v>0</v>
      </c>
      <c r="M210" s="631">
        <f t="shared" si="3"/>
        <v>18964699</v>
      </c>
    </row>
    <row r="211" spans="1:13" ht="38.25">
      <c r="A211" s="632" t="s">
        <v>1132</v>
      </c>
      <c r="B211" s="633" t="s">
        <v>1133</v>
      </c>
      <c r="C211" s="634">
        <v>5715443</v>
      </c>
      <c r="D211" s="634">
        <v>2634194</v>
      </c>
      <c r="E211" s="634">
        <v>82483</v>
      </c>
      <c r="F211" s="634">
        <v>278439</v>
      </c>
      <c r="G211" s="634">
        <v>150290</v>
      </c>
      <c r="H211" s="634">
        <v>39623</v>
      </c>
      <c r="I211" s="634">
        <v>98595</v>
      </c>
      <c r="J211" s="634">
        <v>12108</v>
      </c>
      <c r="K211" s="634">
        <v>7686</v>
      </c>
      <c r="L211" s="634">
        <v>0</v>
      </c>
      <c r="M211" s="631">
        <f t="shared" si="3"/>
        <v>9018861</v>
      </c>
    </row>
    <row r="212" spans="1:13" ht="38.25">
      <c r="A212" s="632" t="s">
        <v>1134</v>
      </c>
      <c r="B212" s="633" t="s">
        <v>1135</v>
      </c>
      <c r="C212" s="634">
        <v>1481895</v>
      </c>
      <c r="D212" s="634">
        <v>804522</v>
      </c>
      <c r="E212" s="634">
        <v>24360</v>
      </c>
      <c r="F212" s="634">
        <v>78886</v>
      </c>
      <c r="G212" s="634">
        <v>13140</v>
      </c>
      <c r="H212" s="634">
        <v>8152</v>
      </c>
      <c r="I212" s="634">
        <v>9503</v>
      </c>
      <c r="J212" s="634">
        <v>4320</v>
      </c>
      <c r="K212" s="634">
        <v>831</v>
      </c>
      <c r="L212" s="634">
        <v>46257</v>
      </c>
      <c r="M212" s="631">
        <f t="shared" si="3"/>
        <v>2471866</v>
      </c>
    </row>
    <row r="213" spans="1:13">
      <c r="A213" s="632" t="s">
        <v>1136</v>
      </c>
      <c r="B213" s="633" t="s">
        <v>1137</v>
      </c>
      <c r="C213" s="634">
        <v>4773633</v>
      </c>
      <c r="D213" s="634">
        <v>742572</v>
      </c>
      <c r="E213" s="634">
        <v>68386</v>
      </c>
      <c r="F213" s="634">
        <v>231564</v>
      </c>
      <c r="G213" s="634">
        <v>125949</v>
      </c>
      <c r="H213" s="634">
        <v>32872</v>
      </c>
      <c r="I213" s="634">
        <v>81615</v>
      </c>
      <c r="J213" s="634">
        <v>10116</v>
      </c>
      <c r="K213" s="634">
        <v>6324</v>
      </c>
      <c r="L213" s="634">
        <v>0</v>
      </c>
      <c r="M213" s="631">
        <f t="shared" si="3"/>
        <v>6073031</v>
      </c>
    </row>
    <row r="214" spans="1:13" ht="25.5">
      <c r="A214" s="632" t="s">
        <v>1138</v>
      </c>
      <c r="B214" s="633" t="s">
        <v>1139</v>
      </c>
      <c r="C214" s="634">
        <v>2785578</v>
      </c>
      <c r="D214" s="634">
        <v>804984</v>
      </c>
      <c r="E214" s="634">
        <v>40226</v>
      </c>
      <c r="F214" s="634">
        <v>135862</v>
      </c>
      <c r="G214" s="634">
        <v>73776</v>
      </c>
      <c r="H214" s="634">
        <v>19216</v>
      </c>
      <c r="I214" s="634">
        <v>48038</v>
      </c>
      <c r="J214" s="634">
        <v>5856</v>
      </c>
      <c r="K214" s="634">
        <v>3704</v>
      </c>
      <c r="L214" s="634">
        <v>57756</v>
      </c>
      <c r="M214" s="631">
        <f t="shared" si="3"/>
        <v>3974996</v>
      </c>
    </row>
    <row r="215" spans="1:13" ht="25.5">
      <c r="A215" s="632" t="s">
        <v>1140</v>
      </c>
      <c r="B215" s="633" t="s">
        <v>1141</v>
      </c>
      <c r="C215" s="634">
        <v>2860481</v>
      </c>
      <c r="D215" s="634">
        <v>652236</v>
      </c>
      <c r="E215" s="634">
        <v>43115</v>
      </c>
      <c r="F215" s="634">
        <v>143191</v>
      </c>
      <c r="G215" s="634">
        <v>67140</v>
      </c>
      <c r="H215" s="634">
        <v>19533</v>
      </c>
      <c r="I215" s="634">
        <v>45355</v>
      </c>
      <c r="J215" s="634">
        <v>6420</v>
      </c>
      <c r="K215" s="634">
        <v>3645</v>
      </c>
      <c r="L215" s="634">
        <v>0</v>
      </c>
      <c r="M215" s="631">
        <f t="shared" si="3"/>
        <v>3841116</v>
      </c>
    </row>
    <row r="216" spans="1:13" ht="25.5">
      <c r="A216" s="632" t="s">
        <v>1142</v>
      </c>
      <c r="B216" s="633" t="s">
        <v>1143</v>
      </c>
      <c r="C216" s="634">
        <v>4722251</v>
      </c>
      <c r="D216" s="634">
        <v>1568229</v>
      </c>
      <c r="E216" s="634">
        <v>62603</v>
      </c>
      <c r="F216" s="634">
        <v>217792</v>
      </c>
      <c r="G216" s="634">
        <v>91389</v>
      </c>
      <c r="H216" s="634">
        <v>37494</v>
      </c>
      <c r="I216" s="634">
        <v>83543</v>
      </c>
      <c r="J216" s="634">
        <v>7068</v>
      </c>
      <c r="K216" s="634">
        <v>8944</v>
      </c>
      <c r="L216" s="634">
        <v>74490</v>
      </c>
      <c r="M216" s="631">
        <f t="shared" si="3"/>
        <v>6873803</v>
      </c>
    </row>
    <row r="217" spans="1:13" ht="25.5">
      <c r="A217" s="632" t="s">
        <v>1144</v>
      </c>
      <c r="B217" s="633" t="s">
        <v>1145</v>
      </c>
      <c r="C217" s="634">
        <v>2239646</v>
      </c>
      <c r="D217" s="634">
        <v>585721</v>
      </c>
      <c r="E217" s="634">
        <v>33634</v>
      </c>
      <c r="F217" s="634">
        <v>111979</v>
      </c>
      <c r="G217" s="634">
        <v>44366</v>
      </c>
      <c r="H217" s="634">
        <v>14570</v>
      </c>
      <c r="I217" s="634">
        <v>30198</v>
      </c>
      <c r="J217" s="634">
        <v>5340</v>
      </c>
      <c r="K217" s="634">
        <v>2489</v>
      </c>
      <c r="L217" s="634">
        <v>0</v>
      </c>
      <c r="M217" s="631">
        <f t="shared" si="3"/>
        <v>3067943</v>
      </c>
    </row>
    <row r="218" spans="1:13" ht="25.5">
      <c r="A218" s="632" t="s">
        <v>1146</v>
      </c>
      <c r="B218" s="633" t="s">
        <v>1147</v>
      </c>
      <c r="C218" s="634">
        <v>1262235</v>
      </c>
      <c r="D218" s="634">
        <v>663392</v>
      </c>
      <c r="E218" s="634">
        <v>17732</v>
      </c>
      <c r="F218" s="634">
        <v>60354</v>
      </c>
      <c r="G218" s="634">
        <v>19416</v>
      </c>
      <c r="H218" s="634">
        <v>8704</v>
      </c>
      <c r="I218" s="634">
        <v>16437</v>
      </c>
      <c r="J218" s="634">
        <v>2772</v>
      </c>
      <c r="K218" s="634">
        <v>1683</v>
      </c>
      <c r="L218" s="634">
        <v>6113</v>
      </c>
      <c r="M218" s="631">
        <f t="shared" si="3"/>
        <v>2058838</v>
      </c>
    </row>
    <row r="219" spans="1:13">
      <c r="A219" s="632" t="s">
        <v>1148</v>
      </c>
      <c r="B219" s="633" t="s">
        <v>1149</v>
      </c>
      <c r="C219" s="634">
        <v>1732426</v>
      </c>
      <c r="D219" s="634">
        <v>897233</v>
      </c>
      <c r="E219" s="634">
        <v>26853</v>
      </c>
      <c r="F219" s="634">
        <v>88674</v>
      </c>
      <c r="G219" s="634">
        <v>27213</v>
      </c>
      <c r="H219" s="634">
        <v>10582</v>
      </c>
      <c r="I219" s="634">
        <v>18611</v>
      </c>
      <c r="J219" s="634">
        <v>4356</v>
      </c>
      <c r="K219" s="634">
        <v>1551</v>
      </c>
      <c r="L219" s="634">
        <v>7733</v>
      </c>
      <c r="M219" s="631">
        <f t="shared" si="3"/>
        <v>2815232</v>
      </c>
    </row>
    <row r="220" spans="1:13" ht="25.5">
      <c r="A220" s="632" t="s">
        <v>1150</v>
      </c>
      <c r="B220" s="633" t="s">
        <v>1151</v>
      </c>
      <c r="C220" s="634">
        <v>3235616</v>
      </c>
      <c r="D220" s="634">
        <v>708288</v>
      </c>
      <c r="E220" s="634">
        <v>47312</v>
      </c>
      <c r="F220" s="634">
        <v>158964</v>
      </c>
      <c r="G220" s="634">
        <v>70696</v>
      </c>
      <c r="H220" s="634">
        <v>21222</v>
      </c>
      <c r="I220" s="634">
        <v>47398</v>
      </c>
      <c r="J220" s="634">
        <v>7644</v>
      </c>
      <c r="K220" s="634">
        <v>3714</v>
      </c>
      <c r="L220" s="634">
        <v>0</v>
      </c>
      <c r="M220" s="631">
        <f t="shared" si="3"/>
        <v>4300854</v>
      </c>
    </row>
    <row r="221" spans="1:13">
      <c r="A221" s="632" t="s">
        <v>1152</v>
      </c>
      <c r="B221" s="633" t="s">
        <v>1153</v>
      </c>
      <c r="C221" s="634">
        <v>1178807</v>
      </c>
      <c r="D221" s="634">
        <v>603036</v>
      </c>
      <c r="E221" s="634">
        <v>19614</v>
      </c>
      <c r="F221" s="634">
        <v>63307</v>
      </c>
      <c r="G221" s="634">
        <v>11878</v>
      </c>
      <c r="H221" s="634">
        <v>6369</v>
      </c>
      <c r="I221" s="634">
        <v>7684</v>
      </c>
      <c r="J221" s="634">
        <v>3480</v>
      </c>
      <c r="K221" s="634">
        <v>595</v>
      </c>
      <c r="L221" s="634">
        <v>11521</v>
      </c>
      <c r="M221" s="631">
        <f t="shared" si="3"/>
        <v>1906291</v>
      </c>
    </row>
    <row r="222" spans="1:13" ht="25.5">
      <c r="A222" s="632" t="s">
        <v>1154</v>
      </c>
      <c r="B222" s="633" t="s">
        <v>1155</v>
      </c>
      <c r="C222" s="634">
        <v>2723586</v>
      </c>
      <c r="D222" s="634">
        <v>896174</v>
      </c>
      <c r="E222" s="634">
        <v>41550</v>
      </c>
      <c r="F222" s="634">
        <v>137406</v>
      </c>
      <c r="G222" s="634">
        <v>58139</v>
      </c>
      <c r="H222" s="634">
        <v>18087</v>
      </c>
      <c r="I222" s="634">
        <v>39209</v>
      </c>
      <c r="J222" s="634">
        <v>6480</v>
      </c>
      <c r="K222" s="634">
        <v>3190</v>
      </c>
      <c r="L222" s="634">
        <v>585189</v>
      </c>
      <c r="M222" s="631">
        <f t="shared" si="3"/>
        <v>4509010</v>
      </c>
    </row>
    <row r="223" spans="1:13" ht="25.5">
      <c r="A223" s="632" t="s">
        <v>1156</v>
      </c>
      <c r="B223" s="633" t="s">
        <v>1157</v>
      </c>
      <c r="C223" s="634">
        <v>2937066</v>
      </c>
      <c r="D223" s="634">
        <v>1092785</v>
      </c>
      <c r="E223" s="634">
        <v>43002</v>
      </c>
      <c r="F223" s="634">
        <v>144225</v>
      </c>
      <c r="G223" s="634">
        <v>58975</v>
      </c>
      <c r="H223" s="634">
        <v>20362</v>
      </c>
      <c r="I223" s="634">
        <v>43502</v>
      </c>
      <c r="J223" s="634">
        <v>6420</v>
      </c>
      <c r="K223" s="634">
        <v>3927</v>
      </c>
      <c r="L223" s="634">
        <v>0</v>
      </c>
      <c r="M223" s="631">
        <f t="shared" si="3"/>
        <v>4350264</v>
      </c>
    </row>
    <row r="224" spans="1:13" ht="25.5">
      <c r="A224" s="632" t="s">
        <v>1158</v>
      </c>
      <c r="B224" s="633" t="s">
        <v>1159</v>
      </c>
      <c r="C224" s="634">
        <v>1531649</v>
      </c>
      <c r="D224" s="634">
        <v>634286</v>
      </c>
      <c r="E224" s="634">
        <v>22848</v>
      </c>
      <c r="F224" s="634">
        <v>76243</v>
      </c>
      <c r="G224" s="634">
        <v>32771</v>
      </c>
      <c r="H224" s="634">
        <v>10398</v>
      </c>
      <c r="I224" s="634">
        <v>22758</v>
      </c>
      <c r="J224" s="634">
        <v>3384</v>
      </c>
      <c r="K224" s="634">
        <v>1932</v>
      </c>
      <c r="L224" s="634">
        <v>19449</v>
      </c>
      <c r="M224" s="631">
        <f t="shared" si="3"/>
        <v>2355718</v>
      </c>
    </row>
    <row r="225" spans="1:13">
      <c r="A225" s="632" t="s">
        <v>1160</v>
      </c>
      <c r="B225" s="633" t="s">
        <v>1161</v>
      </c>
      <c r="C225" s="634">
        <v>1707010</v>
      </c>
      <c r="D225" s="634">
        <v>812493</v>
      </c>
      <c r="E225" s="634">
        <v>25707</v>
      </c>
      <c r="F225" s="634">
        <v>85561</v>
      </c>
      <c r="G225" s="634">
        <v>31269</v>
      </c>
      <c r="H225" s="634">
        <v>11260</v>
      </c>
      <c r="I225" s="634">
        <v>22447</v>
      </c>
      <c r="J225" s="634">
        <v>3924</v>
      </c>
      <c r="K225" s="634">
        <v>1974</v>
      </c>
      <c r="L225" s="634">
        <v>34525</v>
      </c>
      <c r="M225" s="631">
        <f t="shared" si="3"/>
        <v>2736170</v>
      </c>
    </row>
    <row r="226" spans="1:13" ht="25.5">
      <c r="A226" s="632" t="s">
        <v>1162</v>
      </c>
      <c r="B226" s="633" t="s">
        <v>1163</v>
      </c>
      <c r="C226" s="634">
        <v>1047409</v>
      </c>
      <c r="D226" s="634">
        <v>830424</v>
      </c>
      <c r="E226" s="634">
        <v>17297</v>
      </c>
      <c r="F226" s="634">
        <v>55992</v>
      </c>
      <c r="G226" s="634">
        <v>9702</v>
      </c>
      <c r="H226" s="634">
        <v>5662</v>
      </c>
      <c r="I226" s="634">
        <v>6512</v>
      </c>
      <c r="J226" s="634">
        <v>3060</v>
      </c>
      <c r="K226" s="634">
        <v>537</v>
      </c>
      <c r="L226" s="634">
        <v>72584</v>
      </c>
      <c r="M226" s="631">
        <f t="shared" si="3"/>
        <v>2049179</v>
      </c>
    </row>
    <row r="227" spans="1:13" ht="25.5">
      <c r="A227" s="632" t="s">
        <v>1164</v>
      </c>
      <c r="B227" s="633" t="s">
        <v>1165</v>
      </c>
      <c r="C227" s="634">
        <v>872890</v>
      </c>
      <c r="D227" s="634">
        <v>456636</v>
      </c>
      <c r="E227" s="634">
        <v>14026</v>
      </c>
      <c r="F227" s="634">
        <v>45714</v>
      </c>
      <c r="G227" s="634">
        <v>14152</v>
      </c>
      <c r="H227" s="634">
        <v>5195</v>
      </c>
      <c r="I227" s="634">
        <v>9054</v>
      </c>
      <c r="J227" s="634">
        <v>2340</v>
      </c>
      <c r="K227" s="634">
        <v>697</v>
      </c>
      <c r="L227" s="634">
        <v>0</v>
      </c>
      <c r="M227" s="631">
        <f t="shared" si="3"/>
        <v>1420704</v>
      </c>
    </row>
    <row r="228" spans="1:13">
      <c r="A228" s="632" t="s">
        <v>1166</v>
      </c>
      <c r="B228" s="633" t="s">
        <v>1167</v>
      </c>
      <c r="C228" s="634">
        <v>4446409</v>
      </c>
      <c r="D228" s="634">
        <v>747000</v>
      </c>
      <c r="E228" s="634">
        <v>63479</v>
      </c>
      <c r="F228" s="634">
        <v>214966</v>
      </c>
      <c r="G228" s="634">
        <v>126511</v>
      </c>
      <c r="H228" s="634">
        <v>31627</v>
      </c>
      <c r="I228" s="634">
        <v>83127</v>
      </c>
      <c r="J228" s="634">
        <v>9036</v>
      </c>
      <c r="K228" s="634">
        <v>6409</v>
      </c>
      <c r="L228" s="634">
        <v>0</v>
      </c>
      <c r="M228" s="631">
        <f t="shared" si="3"/>
        <v>5728564</v>
      </c>
    </row>
    <row r="229" spans="1:13" ht="25.5">
      <c r="A229" s="632" t="s">
        <v>1168</v>
      </c>
      <c r="B229" s="633" t="s">
        <v>1169</v>
      </c>
      <c r="C229" s="634">
        <v>2580545</v>
      </c>
      <c r="D229" s="634">
        <v>1431434</v>
      </c>
      <c r="E229" s="634">
        <v>35927</v>
      </c>
      <c r="F229" s="634">
        <v>122871</v>
      </c>
      <c r="G229" s="634">
        <v>65246</v>
      </c>
      <c r="H229" s="634">
        <v>19008</v>
      </c>
      <c r="I229" s="634">
        <v>46614</v>
      </c>
      <c r="J229" s="634">
        <v>4704</v>
      </c>
      <c r="K229" s="634">
        <v>4084</v>
      </c>
      <c r="L229" s="634">
        <v>6948</v>
      </c>
      <c r="M229" s="631">
        <f t="shared" si="3"/>
        <v>4317381</v>
      </c>
    </row>
    <row r="230" spans="1:13" ht="25.5">
      <c r="A230" s="632" t="s">
        <v>1170</v>
      </c>
      <c r="B230" s="633" t="s">
        <v>1171</v>
      </c>
      <c r="C230" s="634">
        <v>15967423</v>
      </c>
      <c r="D230" s="634">
        <v>5095985</v>
      </c>
      <c r="E230" s="634">
        <v>199194</v>
      </c>
      <c r="F230" s="634">
        <v>703122</v>
      </c>
      <c r="G230" s="634">
        <v>408142</v>
      </c>
      <c r="H230" s="634">
        <v>145361</v>
      </c>
      <c r="I230" s="634">
        <v>370021</v>
      </c>
      <c r="J230" s="634">
        <v>17664</v>
      </c>
      <c r="K230" s="634">
        <v>40009</v>
      </c>
      <c r="L230" s="634">
        <v>1367858</v>
      </c>
      <c r="M230" s="631">
        <f t="shared" si="3"/>
        <v>24314779</v>
      </c>
    </row>
    <row r="231" spans="1:13" ht="38.25">
      <c r="A231" s="632" t="s">
        <v>1172</v>
      </c>
      <c r="B231" s="633" t="s">
        <v>1173</v>
      </c>
      <c r="C231" s="634">
        <v>1512211</v>
      </c>
      <c r="D231" s="634">
        <v>671400</v>
      </c>
      <c r="E231" s="634">
        <v>25378</v>
      </c>
      <c r="F231" s="634">
        <v>81586</v>
      </c>
      <c r="G231" s="634">
        <v>18042</v>
      </c>
      <c r="H231" s="634">
        <v>8464</v>
      </c>
      <c r="I231" s="634">
        <v>11741</v>
      </c>
      <c r="J231" s="634">
        <v>4392</v>
      </c>
      <c r="K231" s="634">
        <v>905</v>
      </c>
      <c r="L231" s="634">
        <v>0</v>
      </c>
      <c r="M231" s="631">
        <f t="shared" si="3"/>
        <v>2334119</v>
      </c>
    </row>
    <row r="232" spans="1:13" ht="25.5">
      <c r="A232" s="632" t="s">
        <v>1174</v>
      </c>
      <c r="B232" s="633" t="s">
        <v>1175</v>
      </c>
      <c r="C232" s="634">
        <v>6322786</v>
      </c>
      <c r="D232" s="634">
        <v>2420952</v>
      </c>
      <c r="E232" s="634">
        <v>87972</v>
      </c>
      <c r="F232" s="634">
        <v>299276</v>
      </c>
      <c r="G232" s="634">
        <v>196611</v>
      </c>
      <c r="H232" s="634">
        <v>50727</v>
      </c>
      <c r="I232" s="634">
        <v>140938</v>
      </c>
      <c r="J232" s="634">
        <v>10452</v>
      </c>
      <c r="K232" s="634">
        <v>12109</v>
      </c>
      <c r="L232" s="634">
        <v>345761</v>
      </c>
      <c r="M232" s="631">
        <f t="shared" si="3"/>
        <v>9887584</v>
      </c>
    </row>
    <row r="233" spans="1:13" ht="25.5">
      <c r="A233" s="632" t="s">
        <v>1176</v>
      </c>
      <c r="B233" s="633" t="s">
        <v>1177</v>
      </c>
      <c r="C233" s="634">
        <v>1542758</v>
      </c>
      <c r="D233" s="634">
        <v>604763</v>
      </c>
      <c r="E233" s="634">
        <v>22693</v>
      </c>
      <c r="F233" s="634">
        <v>75983</v>
      </c>
      <c r="G233" s="634">
        <v>20446</v>
      </c>
      <c r="H233" s="634">
        <v>11213</v>
      </c>
      <c r="I233" s="634">
        <v>20462</v>
      </c>
      <c r="J233" s="634">
        <v>3024</v>
      </c>
      <c r="K233" s="634">
        <v>2332</v>
      </c>
      <c r="L233" s="634">
        <v>26202</v>
      </c>
      <c r="M233" s="631">
        <f t="shared" si="3"/>
        <v>2329876</v>
      </c>
    </row>
    <row r="234" spans="1:13" ht="25.5">
      <c r="A234" s="632" t="s">
        <v>1178</v>
      </c>
      <c r="B234" s="633" t="s">
        <v>1179</v>
      </c>
      <c r="C234" s="634">
        <v>2844227</v>
      </c>
      <c r="D234" s="634">
        <v>660468</v>
      </c>
      <c r="E234" s="634">
        <v>41694</v>
      </c>
      <c r="F234" s="634">
        <v>139481</v>
      </c>
      <c r="G234" s="634">
        <v>68511</v>
      </c>
      <c r="H234" s="634">
        <v>20564</v>
      </c>
      <c r="I234" s="634">
        <v>49206</v>
      </c>
      <c r="J234" s="634">
        <v>5940</v>
      </c>
      <c r="K234" s="634">
        <v>4238</v>
      </c>
      <c r="L234" s="634">
        <v>113759</v>
      </c>
      <c r="M234" s="631">
        <f t="shared" si="3"/>
        <v>3948088</v>
      </c>
    </row>
    <row r="235" spans="1:13" ht="25.5">
      <c r="A235" s="632" t="s">
        <v>1180</v>
      </c>
      <c r="B235" s="633" t="s">
        <v>1181</v>
      </c>
      <c r="C235" s="634">
        <v>17782084</v>
      </c>
      <c r="D235" s="634">
        <v>8712912</v>
      </c>
      <c r="E235" s="634">
        <v>239065</v>
      </c>
      <c r="F235" s="634">
        <v>829123</v>
      </c>
      <c r="G235" s="634">
        <v>478486</v>
      </c>
      <c r="H235" s="634">
        <v>130924</v>
      </c>
      <c r="I235" s="634">
        <v>336158</v>
      </c>
      <c r="J235" s="634">
        <v>31488</v>
      </c>
      <c r="K235" s="634">
        <v>28353</v>
      </c>
      <c r="L235" s="634">
        <v>1877001</v>
      </c>
      <c r="M235" s="631">
        <f t="shared" si="3"/>
        <v>30445594</v>
      </c>
    </row>
    <row r="236" spans="1:13" ht="25.5">
      <c r="A236" s="632" t="s">
        <v>1182</v>
      </c>
      <c r="B236" s="633" t="s">
        <v>1183</v>
      </c>
      <c r="C236" s="634">
        <v>2873142</v>
      </c>
      <c r="D236" s="634">
        <v>1732801</v>
      </c>
      <c r="E236" s="634">
        <v>39920</v>
      </c>
      <c r="F236" s="634">
        <v>137129</v>
      </c>
      <c r="G236" s="634">
        <v>37400</v>
      </c>
      <c r="H236" s="634">
        <v>20543</v>
      </c>
      <c r="I236" s="634">
        <v>37402</v>
      </c>
      <c r="J236" s="634">
        <v>5160</v>
      </c>
      <c r="K236" s="634">
        <v>4238</v>
      </c>
      <c r="L236" s="634">
        <v>0</v>
      </c>
      <c r="M236" s="631">
        <f t="shared" si="3"/>
        <v>4887735</v>
      </c>
    </row>
    <row r="237" spans="1:13" ht="25.5">
      <c r="A237" s="632" t="s">
        <v>1184</v>
      </c>
      <c r="B237" s="633" t="s">
        <v>1185</v>
      </c>
      <c r="C237" s="634">
        <v>5509425</v>
      </c>
      <c r="D237" s="634">
        <v>821112</v>
      </c>
      <c r="E237" s="634">
        <v>77973</v>
      </c>
      <c r="F237" s="634">
        <v>264785</v>
      </c>
      <c r="G237" s="634">
        <v>153595</v>
      </c>
      <c r="H237" s="634">
        <v>39711</v>
      </c>
      <c r="I237" s="634">
        <v>103385</v>
      </c>
      <c r="J237" s="634">
        <v>10920</v>
      </c>
      <c r="K237" s="634">
        <v>8228</v>
      </c>
      <c r="L237" s="634">
        <v>0</v>
      </c>
      <c r="M237" s="631">
        <f t="shared" si="3"/>
        <v>6989134</v>
      </c>
    </row>
    <row r="238" spans="1:13" ht="25.5">
      <c r="A238" s="632" t="s">
        <v>1186</v>
      </c>
      <c r="B238" s="633" t="s">
        <v>1187</v>
      </c>
      <c r="C238" s="634">
        <v>3602891</v>
      </c>
      <c r="D238" s="634">
        <v>1875838</v>
      </c>
      <c r="E238" s="634">
        <v>53075</v>
      </c>
      <c r="F238" s="634">
        <v>178022</v>
      </c>
      <c r="G238" s="634">
        <v>83242</v>
      </c>
      <c r="H238" s="634">
        <v>24436</v>
      </c>
      <c r="I238" s="634">
        <v>56081</v>
      </c>
      <c r="J238" s="634">
        <v>7824</v>
      </c>
      <c r="K238" s="634">
        <v>4544</v>
      </c>
      <c r="L238" s="634">
        <v>73175</v>
      </c>
      <c r="M238" s="631">
        <f t="shared" si="3"/>
        <v>5959128</v>
      </c>
    </row>
    <row r="239" spans="1:13" ht="25.5">
      <c r="A239" s="632" t="s">
        <v>1188</v>
      </c>
      <c r="B239" s="633" t="s">
        <v>1189</v>
      </c>
      <c r="C239" s="634">
        <v>1995604</v>
      </c>
      <c r="D239" s="634">
        <v>1299992</v>
      </c>
      <c r="E239" s="634">
        <v>30557</v>
      </c>
      <c r="F239" s="634">
        <v>101145</v>
      </c>
      <c r="G239" s="634">
        <v>29411</v>
      </c>
      <c r="H239" s="634">
        <v>11807</v>
      </c>
      <c r="I239" s="634">
        <v>19910</v>
      </c>
      <c r="J239" s="634">
        <v>5448</v>
      </c>
      <c r="K239" s="634">
        <v>1595</v>
      </c>
      <c r="L239" s="634">
        <v>13754</v>
      </c>
      <c r="M239" s="631">
        <f t="shared" si="3"/>
        <v>3509223</v>
      </c>
    </row>
    <row r="240" spans="1:13" ht="25.5">
      <c r="A240" s="632" t="s">
        <v>1190</v>
      </c>
      <c r="B240" s="633" t="s">
        <v>1191</v>
      </c>
      <c r="C240" s="634">
        <v>2125303</v>
      </c>
      <c r="D240" s="634">
        <v>832377</v>
      </c>
      <c r="E240" s="634">
        <v>32406</v>
      </c>
      <c r="F240" s="634">
        <v>106763</v>
      </c>
      <c r="G240" s="634">
        <v>34550</v>
      </c>
      <c r="H240" s="634">
        <v>15257</v>
      </c>
      <c r="I240" s="634">
        <v>29708</v>
      </c>
      <c r="J240" s="634">
        <v>4704</v>
      </c>
      <c r="K240" s="634">
        <v>3073</v>
      </c>
      <c r="L240" s="634">
        <v>0</v>
      </c>
      <c r="M240" s="631">
        <f t="shared" si="3"/>
        <v>3184141</v>
      </c>
    </row>
    <row r="241" spans="1:13" ht="25.5">
      <c r="A241" s="632" t="s">
        <v>1192</v>
      </c>
      <c r="B241" s="633" t="s">
        <v>1193</v>
      </c>
      <c r="C241" s="634">
        <v>1579868</v>
      </c>
      <c r="D241" s="634">
        <v>841568</v>
      </c>
      <c r="E241" s="634">
        <v>25429</v>
      </c>
      <c r="F241" s="634">
        <v>82718</v>
      </c>
      <c r="G241" s="634">
        <v>21778</v>
      </c>
      <c r="H241" s="634">
        <v>9743</v>
      </c>
      <c r="I241" s="634">
        <v>15985</v>
      </c>
      <c r="J241" s="634">
        <v>4128</v>
      </c>
      <c r="K241" s="634">
        <v>1438</v>
      </c>
      <c r="L241" s="634">
        <v>0</v>
      </c>
      <c r="M241" s="631">
        <f t="shared" si="3"/>
        <v>2582655</v>
      </c>
    </row>
    <row r="242" spans="1:13" ht="25.5">
      <c r="A242" s="632" t="s">
        <v>1194</v>
      </c>
      <c r="B242" s="633" t="s">
        <v>1195</v>
      </c>
      <c r="C242" s="634">
        <v>1451350</v>
      </c>
      <c r="D242" s="634">
        <v>617755</v>
      </c>
      <c r="E242" s="634">
        <v>21187</v>
      </c>
      <c r="F242" s="634">
        <v>70969</v>
      </c>
      <c r="G242" s="634">
        <v>21899</v>
      </c>
      <c r="H242" s="634">
        <v>10343</v>
      </c>
      <c r="I242" s="634">
        <v>19654</v>
      </c>
      <c r="J242" s="634">
        <v>3144</v>
      </c>
      <c r="K242" s="634">
        <v>2088</v>
      </c>
      <c r="L242" s="634">
        <v>49121</v>
      </c>
      <c r="M242" s="631">
        <f t="shared" si="3"/>
        <v>2267510</v>
      </c>
    </row>
    <row r="243" spans="1:13" ht="25.5">
      <c r="A243" s="632" t="s">
        <v>1196</v>
      </c>
      <c r="B243" s="633" t="s">
        <v>1197</v>
      </c>
      <c r="C243" s="634">
        <v>2513332</v>
      </c>
      <c r="D243" s="634">
        <v>663564</v>
      </c>
      <c r="E243" s="634">
        <v>38189</v>
      </c>
      <c r="F243" s="634">
        <v>126585</v>
      </c>
      <c r="G243" s="634">
        <v>58806</v>
      </c>
      <c r="H243" s="634">
        <v>16768</v>
      </c>
      <c r="I243" s="634">
        <v>38766</v>
      </c>
      <c r="J243" s="634">
        <v>5796</v>
      </c>
      <c r="K243" s="634">
        <v>2993</v>
      </c>
      <c r="L243" s="634">
        <v>26630</v>
      </c>
      <c r="M243" s="631">
        <f t="shared" si="3"/>
        <v>3491429</v>
      </c>
    </row>
    <row r="244" spans="1:13" ht="25.5">
      <c r="A244" s="632" t="s">
        <v>1198</v>
      </c>
      <c r="B244" s="633" t="s">
        <v>1199</v>
      </c>
      <c r="C244" s="634">
        <v>1760911</v>
      </c>
      <c r="D244" s="634">
        <v>764382</v>
      </c>
      <c r="E244" s="634">
        <v>25997</v>
      </c>
      <c r="F244" s="634">
        <v>86940</v>
      </c>
      <c r="G244" s="634">
        <v>22675</v>
      </c>
      <c r="H244" s="634">
        <v>12502</v>
      </c>
      <c r="I244" s="634">
        <v>22239</v>
      </c>
      <c r="J244" s="634">
        <v>3672</v>
      </c>
      <c r="K244" s="634">
        <v>2503</v>
      </c>
      <c r="L244" s="634">
        <v>68791</v>
      </c>
      <c r="M244" s="631">
        <f t="shared" si="3"/>
        <v>2770612</v>
      </c>
    </row>
    <row r="245" spans="1:13" ht="25.5">
      <c r="A245" s="632" t="s">
        <v>1200</v>
      </c>
      <c r="B245" s="633" t="s">
        <v>1201</v>
      </c>
      <c r="C245" s="634">
        <v>8762153</v>
      </c>
      <c r="D245" s="634">
        <v>962916</v>
      </c>
      <c r="E245" s="634">
        <v>121430</v>
      </c>
      <c r="F245" s="634">
        <v>415313</v>
      </c>
      <c r="G245" s="634">
        <v>265380</v>
      </c>
      <c r="H245" s="634">
        <v>65551</v>
      </c>
      <c r="I245" s="634">
        <v>180028</v>
      </c>
      <c r="J245" s="634">
        <v>15996</v>
      </c>
      <c r="K245" s="634">
        <v>14382</v>
      </c>
      <c r="L245" s="634">
        <v>0</v>
      </c>
      <c r="M245" s="631">
        <f t="shared" si="3"/>
        <v>10803149</v>
      </c>
    </row>
    <row r="246" spans="1:13" ht="25.5">
      <c r="A246" s="632" t="s">
        <v>1202</v>
      </c>
      <c r="B246" s="633" t="s">
        <v>1203</v>
      </c>
      <c r="C246" s="634">
        <v>2837983</v>
      </c>
      <c r="D246" s="634">
        <v>1247709</v>
      </c>
      <c r="E246" s="634">
        <v>41097</v>
      </c>
      <c r="F246" s="634">
        <v>137860</v>
      </c>
      <c r="G246" s="634">
        <v>43590</v>
      </c>
      <c r="H246" s="634">
        <v>20844</v>
      </c>
      <c r="I246" s="634">
        <v>40364</v>
      </c>
      <c r="J246" s="634">
        <v>5964</v>
      </c>
      <c r="K246" s="634">
        <v>4401</v>
      </c>
      <c r="L246" s="634">
        <v>197595</v>
      </c>
      <c r="M246" s="631">
        <f t="shared" si="3"/>
        <v>4577407</v>
      </c>
    </row>
    <row r="247" spans="1:13" ht="25.5">
      <c r="A247" s="632" t="s">
        <v>1204</v>
      </c>
      <c r="B247" s="633" t="s">
        <v>1205</v>
      </c>
      <c r="C247" s="634">
        <v>2934069</v>
      </c>
      <c r="D247" s="634">
        <v>1076782</v>
      </c>
      <c r="E247" s="634">
        <v>41767</v>
      </c>
      <c r="F247" s="634">
        <v>141427</v>
      </c>
      <c r="G247" s="634">
        <v>86058</v>
      </c>
      <c r="H247" s="634">
        <v>21535</v>
      </c>
      <c r="I247" s="634">
        <v>57066</v>
      </c>
      <c r="J247" s="634">
        <v>5700</v>
      </c>
      <c r="K247" s="634">
        <v>4572</v>
      </c>
      <c r="L247" s="634">
        <v>3594</v>
      </c>
      <c r="M247" s="631">
        <f t="shared" si="3"/>
        <v>4372570</v>
      </c>
    </row>
    <row r="248" spans="1:13" ht="25.5">
      <c r="A248" s="632" t="s">
        <v>1206</v>
      </c>
      <c r="B248" s="633" t="s">
        <v>1207</v>
      </c>
      <c r="C248" s="634">
        <v>1417881</v>
      </c>
      <c r="D248" s="634">
        <v>422016</v>
      </c>
      <c r="E248" s="634">
        <v>22064</v>
      </c>
      <c r="F248" s="634">
        <v>72606</v>
      </c>
      <c r="G248" s="634">
        <v>28614</v>
      </c>
      <c r="H248" s="634">
        <v>9016</v>
      </c>
      <c r="I248" s="634">
        <v>18693</v>
      </c>
      <c r="J248" s="634">
        <v>3504</v>
      </c>
      <c r="K248" s="634">
        <v>1445</v>
      </c>
      <c r="L248" s="634">
        <v>1337</v>
      </c>
      <c r="M248" s="631">
        <f t="shared" si="3"/>
        <v>1997176</v>
      </c>
    </row>
    <row r="249" spans="1:13" ht="25.5">
      <c r="A249" s="632" t="s">
        <v>1208</v>
      </c>
      <c r="B249" s="633" t="s">
        <v>1209</v>
      </c>
      <c r="C249" s="634">
        <v>1094659</v>
      </c>
      <c r="D249" s="634">
        <v>487200</v>
      </c>
      <c r="E249" s="634">
        <v>18267</v>
      </c>
      <c r="F249" s="634">
        <v>58819</v>
      </c>
      <c r="G249" s="634">
        <v>13389</v>
      </c>
      <c r="H249" s="634">
        <v>6152</v>
      </c>
      <c r="I249" s="634">
        <v>8639</v>
      </c>
      <c r="J249" s="634">
        <v>3156</v>
      </c>
      <c r="K249" s="634">
        <v>670</v>
      </c>
      <c r="L249" s="634">
        <v>11779</v>
      </c>
      <c r="M249" s="631">
        <f t="shared" si="3"/>
        <v>1702730</v>
      </c>
    </row>
    <row r="250" spans="1:13" ht="25.5">
      <c r="A250" s="632" t="s">
        <v>1210</v>
      </c>
      <c r="B250" s="633" t="s">
        <v>1211</v>
      </c>
      <c r="C250" s="634">
        <v>2277849</v>
      </c>
      <c r="D250" s="634">
        <v>748657</v>
      </c>
      <c r="E250" s="634">
        <v>26843</v>
      </c>
      <c r="F250" s="634">
        <v>100275</v>
      </c>
      <c r="G250" s="634">
        <v>36022</v>
      </c>
      <c r="H250" s="634">
        <v>13836</v>
      </c>
      <c r="I250" s="634">
        <v>25648</v>
      </c>
      <c r="J250" s="634">
        <v>3672</v>
      </c>
      <c r="K250" s="634">
        <v>2269</v>
      </c>
      <c r="L250" s="634">
        <v>60053</v>
      </c>
      <c r="M250" s="631">
        <f t="shared" si="3"/>
        <v>3295124</v>
      </c>
    </row>
    <row r="251" spans="1:13" ht="25.5">
      <c r="A251" s="632" t="s">
        <v>1212</v>
      </c>
      <c r="B251" s="633" t="s">
        <v>1213</v>
      </c>
      <c r="C251" s="634">
        <v>9852572</v>
      </c>
      <c r="D251" s="634">
        <v>2020680</v>
      </c>
      <c r="E251" s="634">
        <v>131698</v>
      </c>
      <c r="F251" s="634">
        <v>455959</v>
      </c>
      <c r="G251" s="634">
        <v>325129</v>
      </c>
      <c r="H251" s="634">
        <v>77418</v>
      </c>
      <c r="I251" s="634">
        <v>226503</v>
      </c>
      <c r="J251" s="634">
        <v>16020</v>
      </c>
      <c r="K251" s="634">
        <v>18202</v>
      </c>
      <c r="L251" s="634">
        <v>0</v>
      </c>
      <c r="M251" s="631">
        <f t="shared" si="3"/>
        <v>13124181</v>
      </c>
    </row>
    <row r="252" spans="1:13" ht="25.5">
      <c r="A252" s="632" t="s">
        <v>1214</v>
      </c>
      <c r="B252" s="633" t="s">
        <v>1215</v>
      </c>
      <c r="C252" s="634">
        <v>3022011</v>
      </c>
      <c r="D252" s="634">
        <v>1447023</v>
      </c>
      <c r="E252" s="634">
        <v>43172</v>
      </c>
      <c r="F252" s="634">
        <v>145880</v>
      </c>
      <c r="G252" s="634">
        <v>83292</v>
      </c>
      <c r="H252" s="634">
        <v>22176</v>
      </c>
      <c r="I252" s="634">
        <v>56948</v>
      </c>
      <c r="J252" s="634">
        <v>5976</v>
      </c>
      <c r="K252" s="634">
        <v>4697</v>
      </c>
      <c r="L252" s="634">
        <v>120882</v>
      </c>
      <c r="M252" s="631">
        <f t="shared" si="3"/>
        <v>4952057</v>
      </c>
    </row>
    <row r="253" spans="1:13" ht="25.5">
      <c r="A253" s="632" t="s">
        <v>1216</v>
      </c>
      <c r="B253" s="633" t="s">
        <v>1217</v>
      </c>
      <c r="C253" s="634">
        <v>2859809</v>
      </c>
      <c r="D253" s="634">
        <v>778264</v>
      </c>
      <c r="E253" s="634">
        <v>36565</v>
      </c>
      <c r="F253" s="634">
        <v>129883</v>
      </c>
      <c r="G253" s="634">
        <v>27243</v>
      </c>
      <c r="H253" s="634">
        <v>20521</v>
      </c>
      <c r="I253" s="634">
        <v>34131</v>
      </c>
      <c r="J253" s="634">
        <v>4764</v>
      </c>
      <c r="K253" s="634">
        <v>4347</v>
      </c>
      <c r="L253" s="634">
        <v>24378</v>
      </c>
      <c r="M253" s="631">
        <f t="shared" si="3"/>
        <v>3919905</v>
      </c>
    </row>
    <row r="254" spans="1:13" ht="25.5">
      <c r="A254" s="632" t="s">
        <v>1218</v>
      </c>
      <c r="B254" s="633" t="s">
        <v>1219</v>
      </c>
      <c r="C254" s="634">
        <v>1744519</v>
      </c>
      <c r="D254" s="634">
        <v>734616</v>
      </c>
      <c r="E254" s="634">
        <v>27965</v>
      </c>
      <c r="F254" s="634">
        <v>91201</v>
      </c>
      <c r="G254" s="634">
        <v>26382</v>
      </c>
      <c r="H254" s="634">
        <v>10299</v>
      </c>
      <c r="I254" s="634">
        <v>17323</v>
      </c>
      <c r="J254" s="634">
        <v>4752</v>
      </c>
      <c r="K254" s="634">
        <v>1355</v>
      </c>
      <c r="L254" s="634">
        <v>27801</v>
      </c>
      <c r="M254" s="631">
        <f t="shared" si="3"/>
        <v>2686213</v>
      </c>
    </row>
    <row r="255" spans="1:13" ht="25.5">
      <c r="A255" s="632" t="s">
        <v>1220</v>
      </c>
      <c r="B255" s="633" t="s">
        <v>1221</v>
      </c>
      <c r="C255" s="634">
        <v>2153419</v>
      </c>
      <c r="D255" s="634">
        <v>598152</v>
      </c>
      <c r="E255" s="634">
        <v>32579</v>
      </c>
      <c r="F255" s="634">
        <v>108119</v>
      </c>
      <c r="G255" s="634">
        <v>51737</v>
      </c>
      <c r="H255" s="634">
        <v>14514</v>
      </c>
      <c r="I255" s="634">
        <v>33868</v>
      </c>
      <c r="J255" s="634">
        <v>4908</v>
      </c>
      <c r="K255" s="634">
        <v>2641</v>
      </c>
      <c r="L255" s="634">
        <v>35528</v>
      </c>
      <c r="M255" s="631">
        <f t="shared" si="3"/>
        <v>3035465</v>
      </c>
    </row>
    <row r="256" spans="1:13" ht="25.5">
      <c r="A256" s="632" t="s">
        <v>1222</v>
      </c>
      <c r="B256" s="633" t="s">
        <v>1223</v>
      </c>
      <c r="C256" s="634">
        <v>2516989</v>
      </c>
      <c r="D256" s="634">
        <v>1090111</v>
      </c>
      <c r="E256" s="634">
        <v>39627</v>
      </c>
      <c r="F256" s="634">
        <v>129975</v>
      </c>
      <c r="G256" s="634">
        <v>43125</v>
      </c>
      <c r="H256" s="634">
        <v>15528</v>
      </c>
      <c r="I256" s="634">
        <v>29129</v>
      </c>
      <c r="J256" s="634">
        <v>6444</v>
      </c>
      <c r="K256" s="634">
        <v>2314</v>
      </c>
      <c r="L256" s="634">
        <v>80133</v>
      </c>
      <c r="M256" s="631">
        <f t="shared" si="3"/>
        <v>3953375</v>
      </c>
    </row>
    <row r="257" spans="1:13" ht="25.5">
      <c r="A257" s="632" t="s">
        <v>1224</v>
      </c>
      <c r="B257" s="633" t="s">
        <v>1225</v>
      </c>
      <c r="C257" s="634">
        <v>3269947</v>
      </c>
      <c r="D257" s="634">
        <v>1112394</v>
      </c>
      <c r="E257" s="634">
        <v>47491</v>
      </c>
      <c r="F257" s="634">
        <v>159641</v>
      </c>
      <c r="G257" s="634">
        <v>69926</v>
      </c>
      <c r="H257" s="634">
        <v>23045</v>
      </c>
      <c r="I257" s="634">
        <v>51259</v>
      </c>
      <c r="J257" s="634">
        <v>6984</v>
      </c>
      <c r="K257" s="634">
        <v>4578</v>
      </c>
      <c r="L257" s="634">
        <v>0</v>
      </c>
      <c r="M257" s="631">
        <f t="shared" si="3"/>
        <v>4745265</v>
      </c>
    </row>
    <row r="258" spans="1:13" ht="25.5">
      <c r="A258" s="632" t="s">
        <v>1226</v>
      </c>
      <c r="B258" s="633" t="s">
        <v>1227</v>
      </c>
      <c r="C258" s="634">
        <v>2103643</v>
      </c>
      <c r="D258" s="634">
        <v>563352</v>
      </c>
      <c r="E258" s="634">
        <v>30815</v>
      </c>
      <c r="F258" s="634">
        <v>103883</v>
      </c>
      <c r="G258" s="634">
        <v>43056</v>
      </c>
      <c r="H258" s="634">
        <v>13258</v>
      </c>
      <c r="I258" s="634">
        <v>27840</v>
      </c>
      <c r="J258" s="634">
        <v>4908</v>
      </c>
      <c r="K258" s="634">
        <v>2147</v>
      </c>
      <c r="L258" s="634">
        <v>1215</v>
      </c>
      <c r="M258" s="631">
        <f t="shared" si="3"/>
        <v>2894117</v>
      </c>
    </row>
    <row r="259" spans="1:13" ht="25.5">
      <c r="A259" s="632" t="s">
        <v>1228</v>
      </c>
      <c r="B259" s="633" t="s">
        <v>1229</v>
      </c>
      <c r="C259" s="634">
        <v>986670</v>
      </c>
      <c r="D259" s="634">
        <v>483513</v>
      </c>
      <c r="E259" s="634">
        <v>15708</v>
      </c>
      <c r="F259" s="634">
        <v>51512</v>
      </c>
      <c r="G259" s="634">
        <v>5036</v>
      </c>
      <c r="H259" s="634">
        <v>5445</v>
      </c>
      <c r="I259" s="634">
        <v>5036</v>
      </c>
      <c r="J259" s="634">
        <v>2772</v>
      </c>
      <c r="K259" s="634">
        <v>576</v>
      </c>
      <c r="L259" s="634">
        <v>21958</v>
      </c>
      <c r="M259" s="631">
        <f t="shared" si="3"/>
        <v>1578226</v>
      </c>
    </row>
    <row r="260" spans="1:13" ht="25.5">
      <c r="A260" s="632" t="s">
        <v>1230</v>
      </c>
      <c r="B260" s="633" t="s">
        <v>1231</v>
      </c>
      <c r="C260" s="634">
        <v>1529002</v>
      </c>
      <c r="D260" s="634">
        <v>719896</v>
      </c>
      <c r="E260" s="634">
        <v>24828</v>
      </c>
      <c r="F260" s="634">
        <v>80481</v>
      </c>
      <c r="G260" s="634">
        <v>22867</v>
      </c>
      <c r="H260" s="634">
        <v>9024</v>
      </c>
      <c r="I260" s="634">
        <v>14976</v>
      </c>
      <c r="J260" s="634">
        <v>4308</v>
      </c>
      <c r="K260" s="634">
        <v>1170</v>
      </c>
      <c r="L260" s="634">
        <v>23456</v>
      </c>
      <c r="M260" s="631">
        <f t="shared" si="3"/>
        <v>2430008</v>
      </c>
    </row>
    <row r="261" spans="1:13" ht="25.5">
      <c r="A261" s="632" t="s">
        <v>1232</v>
      </c>
      <c r="B261" s="633" t="s">
        <v>1233</v>
      </c>
      <c r="C261" s="634">
        <v>1430165</v>
      </c>
      <c r="D261" s="634">
        <v>590557</v>
      </c>
      <c r="E261" s="634">
        <v>21771</v>
      </c>
      <c r="F261" s="634">
        <v>71995</v>
      </c>
      <c r="G261" s="634">
        <v>15273</v>
      </c>
      <c r="H261" s="634">
        <v>9782</v>
      </c>
      <c r="I261" s="634">
        <v>15747</v>
      </c>
      <c r="J261" s="634">
        <v>3276</v>
      </c>
      <c r="K261" s="634">
        <v>1823</v>
      </c>
      <c r="L261" s="634">
        <v>53472</v>
      </c>
      <c r="M261" s="631">
        <f t="shared" ref="M261:M324" si="4">SUM(C261:L261)</f>
        <v>2213861</v>
      </c>
    </row>
    <row r="262" spans="1:13" ht="25.5">
      <c r="A262" s="632" t="s">
        <v>1234</v>
      </c>
      <c r="B262" s="633" t="s">
        <v>1235</v>
      </c>
      <c r="C262" s="634">
        <v>2576932</v>
      </c>
      <c r="D262" s="634">
        <v>1519300</v>
      </c>
      <c r="E262" s="634">
        <v>38161</v>
      </c>
      <c r="F262" s="634">
        <v>128032</v>
      </c>
      <c r="G262" s="634">
        <v>46310</v>
      </c>
      <c r="H262" s="634">
        <v>16346</v>
      </c>
      <c r="I262" s="634">
        <v>32066</v>
      </c>
      <c r="J262" s="634">
        <v>6072</v>
      </c>
      <c r="K262" s="634">
        <v>2667</v>
      </c>
      <c r="L262" s="634">
        <v>73180</v>
      </c>
      <c r="M262" s="631">
        <f t="shared" si="4"/>
        <v>4439066</v>
      </c>
    </row>
    <row r="263" spans="1:13" ht="25.5">
      <c r="A263" s="632" t="s">
        <v>1236</v>
      </c>
      <c r="B263" s="633" t="s">
        <v>1237</v>
      </c>
      <c r="C263" s="634">
        <v>2163273</v>
      </c>
      <c r="D263" s="634">
        <v>807948</v>
      </c>
      <c r="E263" s="634">
        <v>32291</v>
      </c>
      <c r="F263" s="634">
        <v>107708</v>
      </c>
      <c r="G263" s="634">
        <v>47802</v>
      </c>
      <c r="H263" s="634">
        <v>14457</v>
      </c>
      <c r="I263" s="634">
        <v>32101</v>
      </c>
      <c r="J263" s="634">
        <v>4944</v>
      </c>
      <c r="K263" s="634">
        <v>2603</v>
      </c>
      <c r="L263" s="634">
        <v>0</v>
      </c>
      <c r="M263" s="631">
        <f t="shared" si="4"/>
        <v>3213127</v>
      </c>
    </row>
    <row r="264" spans="1:13" ht="25.5">
      <c r="A264" s="632" t="s">
        <v>1238</v>
      </c>
      <c r="B264" s="633" t="s">
        <v>1239</v>
      </c>
      <c r="C264" s="634">
        <v>5341144</v>
      </c>
      <c r="D264" s="634">
        <v>4571042</v>
      </c>
      <c r="E264" s="634">
        <v>74680</v>
      </c>
      <c r="F264" s="634">
        <v>254504</v>
      </c>
      <c r="G264" s="634">
        <v>150310</v>
      </c>
      <c r="H264" s="634">
        <v>39672</v>
      </c>
      <c r="I264" s="634">
        <v>103620</v>
      </c>
      <c r="J264" s="634">
        <v>10032</v>
      </c>
      <c r="K264" s="634">
        <v>8603</v>
      </c>
      <c r="L264" s="634">
        <v>169949</v>
      </c>
      <c r="M264" s="631">
        <f t="shared" si="4"/>
        <v>10723556</v>
      </c>
    </row>
    <row r="265" spans="1:13" ht="25.5">
      <c r="A265" s="632" t="s">
        <v>1240</v>
      </c>
      <c r="B265" s="633" t="s">
        <v>1241</v>
      </c>
      <c r="C265" s="634">
        <v>1209420</v>
      </c>
      <c r="D265" s="634">
        <v>516918</v>
      </c>
      <c r="E265" s="634">
        <v>18736</v>
      </c>
      <c r="F265" s="634">
        <v>61443</v>
      </c>
      <c r="G265" s="634">
        <v>21850</v>
      </c>
      <c r="H265" s="634">
        <v>8091</v>
      </c>
      <c r="I265" s="634">
        <v>15945</v>
      </c>
      <c r="J265" s="634">
        <v>3036</v>
      </c>
      <c r="K265" s="634">
        <v>1434</v>
      </c>
      <c r="L265" s="634">
        <v>52299</v>
      </c>
      <c r="M265" s="631">
        <f t="shared" si="4"/>
        <v>1909172</v>
      </c>
    </row>
    <row r="266" spans="1:13" ht="25.5">
      <c r="A266" s="632" t="s">
        <v>1242</v>
      </c>
      <c r="B266" s="633" t="s">
        <v>1243</v>
      </c>
      <c r="C266" s="634">
        <v>3337793</v>
      </c>
      <c r="D266" s="634">
        <v>1347703</v>
      </c>
      <c r="E266" s="634">
        <v>46542</v>
      </c>
      <c r="F266" s="634">
        <v>159637</v>
      </c>
      <c r="G266" s="634">
        <v>69007</v>
      </c>
      <c r="H266" s="634">
        <v>22743</v>
      </c>
      <c r="I266" s="634">
        <v>49767</v>
      </c>
      <c r="J266" s="634">
        <v>6732</v>
      </c>
      <c r="K266" s="634">
        <v>4345</v>
      </c>
      <c r="L266" s="634">
        <v>102748</v>
      </c>
      <c r="M266" s="631">
        <f t="shared" si="4"/>
        <v>5147017</v>
      </c>
    </row>
    <row r="267" spans="1:13" ht="25.5">
      <c r="A267" s="632" t="s">
        <v>1244</v>
      </c>
      <c r="B267" s="633" t="s">
        <v>1245</v>
      </c>
      <c r="C267" s="634">
        <v>2223165</v>
      </c>
      <c r="D267" s="634">
        <v>1053312</v>
      </c>
      <c r="E267" s="634">
        <v>33576</v>
      </c>
      <c r="F267" s="634">
        <v>111779</v>
      </c>
      <c r="G267" s="634">
        <v>46992</v>
      </c>
      <c r="H267" s="634">
        <v>14255</v>
      </c>
      <c r="I267" s="634">
        <v>30558</v>
      </c>
      <c r="J267" s="634">
        <v>5268</v>
      </c>
      <c r="K267" s="634">
        <v>2357</v>
      </c>
      <c r="L267" s="634">
        <v>53018</v>
      </c>
      <c r="M267" s="631">
        <f t="shared" si="4"/>
        <v>3574280</v>
      </c>
    </row>
    <row r="268" spans="1:13" ht="25.5">
      <c r="A268" s="632" t="s">
        <v>1246</v>
      </c>
      <c r="B268" s="633" t="s">
        <v>1247</v>
      </c>
      <c r="C268" s="634">
        <v>6364807</v>
      </c>
      <c r="D268" s="634">
        <v>726072</v>
      </c>
      <c r="E268" s="634">
        <v>88678</v>
      </c>
      <c r="F268" s="634">
        <v>301372</v>
      </c>
      <c r="G268" s="634">
        <v>145338</v>
      </c>
      <c r="H268" s="634">
        <v>51818</v>
      </c>
      <c r="I268" s="634">
        <v>123885</v>
      </c>
      <c r="J268" s="634">
        <v>10200</v>
      </c>
      <c r="K268" s="634">
        <v>12569</v>
      </c>
      <c r="L268" s="634">
        <v>159147</v>
      </c>
      <c r="M268" s="631">
        <f t="shared" si="4"/>
        <v>7983886</v>
      </c>
    </row>
    <row r="269" spans="1:13" ht="25.5">
      <c r="A269" s="632" t="s">
        <v>1248</v>
      </c>
      <c r="B269" s="633" t="s">
        <v>1249</v>
      </c>
      <c r="C269" s="634">
        <v>6602152</v>
      </c>
      <c r="D269" s="634">
        <v>8891844</v>
      </c>
      <c r="E269" s="634">
        <v>88835</v>
      </c>
      <c r="F269" s="634">
        <v>308012</v>
      </c>
      <c r="G269" s="634">
        <v>186061</v>
      </c>
      <c r="H269" s="634">
        <v>48824</v>
      </c>
      <c r="I269" s="634">
        <v>127938</v>
      </c>
      <c r="J269" s="634">
        <v>11544</v>
      </c>
      <c r="K269" s="634">
        <v>10634</v>
      </c>
      <c r="L269" s="634">
        <v>227993</v>
      </c>
      <c r="M269" s="631">
        <f t="shared" si="4"/>
        <v>16503837</v>
      </c>
    </row>
    <row r="270" spans="1:13" ht="25.5">
      <c r="A270" s="632" t="s">
        <v>1250</v>
      </c>
      <c r="B270" s="633" t="s">
        <v>1251</v>
      </c>
      <c r="C270" s="634">
        <v>798184</v>
      </c>
      <c r="D270" s="634">
        <v>440244</v>
      </c>
      <c r="E270" s="634">
        <v>13713</v>
      </c>
      <c r="F270" s="634">
        <v>43760</v>
      </c>
      <c r="G270" s="634">
        <v>5403</v>
      </c>
      <c r="H270" s="634">
        <v>4161</v>
      </c>
      <c r="I270" s="634">
        <v>3712</v>
      </c>
      <c r="J270" s="634">
        <v>2496</v>
      </c>
      <c r="K270" s="634">
        <v>313</v>
      </c>
      <c r="L270" s="634">
        <v>0</v>
      </c>
      <c r="M270" s="631">
        <f t="shared" si="4"/>
        <v>1311986</v>
      </c>
    </row>
    <row r="271" spans="1:13" ht="25.5">
      <c r="A271" s="632" t="s">
        <v>1252</v>
      </c>
      <c r="B271" s="633" t="s">
        <v>1253</v>
      </c>
      <c r="C271" s="634">
        <v>1685286</v>
      </c>
      <c r="D271" s="634">
        <v>744368</v>
      </c>
      <c r="E271" s="634">
        <v>25050</v>
      </c>
      <c r="F271" s="634">
        <v>83466</v>
      </c>
      <c r="G271" s="634">
        <v>25170</v>
      </c>
      <c r="H271" s="634">
        <v>12177</v>
      </c>
      <c r="I271" s="634">
        <v>23143</v>
      </c>
      <c r="J271" s="634">
        <v>3468</v>
      </c>
      <c r="K271" s="634">
        <v>2500</v>
      </c>
      <c r="L271" s="634">
        <v>110651</v>
      </c>
      <c r="M271" s="631">
        <f t="shared" si="4"/>
        <v>2715279</v>
      </c>
    </row>
    <row r="272" spans="1:13" ht="25.5">
      <c r="A272" s="632" t="s">
        <v>1254</v>
      </c>
      <c r="B272" s="633" t="s">
        <v>1255</v>
      </c>
      <c r="C272" s="634">
        <v>4556340</v>
      </c>
      <c r="D272" s="634">
        <v>3239777</v>
      </c>
      <c r="E272" s="634">
        <v>61930</v>
      </c>
      <c r="F272" s="634">
        <v>215436</v>
      </c>
      <c r="G272" s="634">
        <v>94560</v>
      </c>
      <c r="H272" s="634">
        <v>28992</v>
      </c>
      <c r="I272" s="634">
        <v>62137</v>
      </c>
      <c r="J272" s="634">
        <v>9564</v>
      </c>
      <c r="K272" s="634">
        <v>4932</v>
      </c>
      <c r="L272" s="634">
        <v>0</v>
      </c>
      <c r="M272" s="631">
        <f t="shared" si="4"/>
        <v>8273668</v>
      </c>
    </row>
    <row r="273" spans="1:13" ht="25.5">
      <c r="A273" s="632" t="s">
        <v>1256</v>
      </c>
      <c r="B273" s="633" t="s">
        <v>1257</v>
      </c>
      <c r="C273" s="634">
        <v>2020121</v>
      </c>
      <c r="D273" s="634">
        <v>970818</v>
      </c>
      <c r="E273" s="634">
        <v>31027</v>
      </c>
      <c r="F273" s="634">
        <v>101506</v>
      </c>
      <c r="G273" s="634">
        <v>28157</v>
      </c>
      <c r="H273" s="634">
        <v>14728</v>
      </c>
      <c r="I273" s="634">
        <v>27325</v>
      </c>
      <c r="J273" s="634">
        <v>4788</v>
      </c>
      <c r="K273" s="634">
        <v>3017</v>
      </c>
      <c r="L273" s="634">
        <v>0</v>
      </c>
      <c r="M273" s="631">
        <f t="shared" si="4"/>
        <v>3201487</v>
      </c>
    </row>
    <row r="274" spans="1:13" ht="25.5">
      <c r="A274" s="632" t="s">
        <v>1258</v>
      </c>
      <c r="B274" s="633" t="s">
        <v>1259</v>
      </c>
      <c r="C274" s="634">
        <v>2645440</v>
      </c>
      <c r="D274" s="634">
        <v>582996</v>
      </c>
      <c r="E274" s="634">
        <v>38498</v>
      </c>
      <c r="F274" s="634">
        <v>129512</v>
      </c>
      <c r="G274" s="634">
        <v>68970</v>
      </c>
      <c r="H274" s="634">
        <v>18394</v>
      </c>
      <c r="I274" s="634">
        <v>45598</v>
      </c>
      <c r="J274" s="634">
        <v>5628</v>
      </c>
      <c r="K274" s="634">
        <v>3579</v>
      </c>
      <c r="L274" s="634">
        <v>0</v>
      </c>
      <c r="M274" s="631">
        <f t="shared" si="4"/>
        <v>3538615</v>
      </c>
    </row>
    <row r="275" spans="1:13" ht="25.5">
      <c r="A275" s="632" t="s">
        <v>1260</v>
      </c>
      <c r="B275" s="633" t="s">
        <v>1261</v>
      </c>
      <c r="C275" s="634">
        <v>4991118</v>
      </c>
      <c r="D275" s="634">
        <v>2067776</v>
      </c>
      <c r="E275" s="634">
        <v>67141</v>
      </c>
      <c r="F275" s="634">
        <v>228584</v>
      </c>
      <c r="G275" s="634">
        <v>136443</v>
      </c>
      <c r="H275" s="634">
        <v>38386</v>
      </c>
      <c r="I275" s="634">
        <v>100413</v>
      </c>
      <c r="J275" s="634">
        <v>8664</v>
      </c>
      <c r="K275" s="634">
        <v>9012</v>
      </c>
      <c r="L275" s="634">
        <v>199261</v>
      </c>
      <c r="M275" s="631">
        <f t="shared" si="4"/>
        <v>7846798</v>
      </c>
    </row>
    <row r="276" spans="1:13" ht="25.5">
      <c r="A276" s="632" t="s">
        <v>1262</v>
      </c>
      <c r="B276" s="633" t="s">
        <v>1263</v>
      </c>
      <c r="C276" s="634">
        <v>3065274</v>
      </c>
      <c r="D276" s="634">
        <v>918036</v>
      </c>
      <c r="E276" s="634">
        <v>44277</v>
      </c>
      <c r="F276" s="634">
        <v>149458</v>
      </c>
      <c r="G276" s="634">
        <v>82101</v>
      </c>
      <c r="H276" s="634">
        <v>21390</v>
      </c>
      <c r="I276" s="634">
        <v>54056</v>
      </c>
      <c r="J276" s="634">
        <v>6360</v>
      </c>
      <c r="K276" s="634">
        <v>4197</v>
      </c>
      <c r="L276" s="634">
        <v>0</v>
      </c>
      <c r="M276" s="631">
        <f t="shared" si="4"/>
        <v>4345149</v>
      </c>
    </row>
    <row r="277" spans="1:13" ht="25.5">
      <c r="A277" s="632" t="s">
        <v>1264</v>
      </c>
      <c r="B277" s="633" t="s">
        <v>1265</v>
      </c>
      <c r="C277" s="634">
        <v>1915453</v>
      </c>
      <c r="D277" s="634">
        <v>664084</v>
      </c>
      <c r="E277" s="634">
        <v>30128</v>
      </c>
      <c r="F277" s="634">
        <v>98046</v>
      </c>
      <c r="G277" s="634">
        <v>28719</v>
      </c>
      <c r="H277" s="634">
        <v>13064</v>
      </c>
      <c r="I277" s="634">
        <v>23938</v>
      </c>
      <c r="J277" s="634">
        <v>4896</v>
      </c>
      <c r="K277" s="634">
        <v>2385</v>
      </c>
      <c r="L277" s="634">
        <v>2807</v>
      </c>
      <c r="M277" s="631">
        <f t="shared" si="4"/>
        <v>2783520</v>
      </c>
    </row>
    <row r="278" spans="1:13" ht="25.5">
      <c r="A278" s="632" t="s">
        <v>1266</v>
      </c>
      <c r="B278" s="633" t="s">
        <v>1267</v>
      </c>
      <c r="C278" s="634">
        <v>5129799</v>
      </c>
      <c r="D278" s="634">
        <v>783564</v>
      </c>
      <c r="E278" s="634">
        <v>71349</v>
      </c>
      <c r="F278" s="634">
        <v>243468</v>
      </c>
      <c r="G278" s="634">
        <v>157612</v>
      </c>
      <c r="H278" s="634">
        <v>38176</v>
      </c>
      <c r="I278" s="634">
        <v>104798</v>
      </c>
      <c r="J278" s="634">
        <v>9720</v>
      </c>
      <c r="K278" s="634">
        <v>8305</v>
      </c>
      <c r="L278" s="634">
        <v>0</v>
      </c>
      <c r="M278" s="631">
        <f t="shared" si="4"/>
        <v>6546791</v>
      </c>
    </row>
    <row r="279" spans="1:13" ht="25.5">
      <c r="A279" s="632" t="s">
        <v>1268</v>
      </c>
      <c r="B279" s="633" t="s">
        <v>1269</v>
      </c>
      <c r="C279" s="634">
        <v>1591302</v>
      </c>
      <c r="D279" s="634">
        <v>872544</v>
      </c>
      <c r="E279" s="634">
        <v>26253</v>
      </c>
      <c r="F279" s="634">
        <v>85057</v>
      </c>
      <c r="G279" s="634">
        <v>14859</v>
      </c>
      <c r="H279" s="634">
        <v>8487</v>
      </c>
      <c r="I279" s="634">
        <v>9758</v>
      </c>
      <c r="J279" s="634">
        <v>4668</v>
      </c>
      <c r="K279" s="634">
        <v>754</v>
      </c>
      <c r="L279" s="634">
        <v>29512</v>
      </c>
      <c r="M279" s="631">
        <f t="shared" si="4"/>
        <v>2643194</v>
      </c>
    </row>
    <row r="280" spans="1:13" ht="25.5">
      <c r="A280" s="632" t="s">
        <v>1270</v>
      </c>
      <c r="B280" s="633" t="s">
        <v>1271</v>
      </c>
      <c r="C280" s="634">
        <v>11139896</v>
      </c>
      <c r="D280" s="634">
        <v>4309882</v>
      </c>
      <c r="E280" s="634">
        <v>152672</v>
      </c>
      <c r="F280" s="634">
        <v>525238</v>
      </c>
      <c r="G280" s="634">
        <v>267502</v>
      </c>
      <c r="H280" s="634">
        <v>80320</v>
      </c>
      <c r="I280" s="634">
        <v>192767</v>
      </c>
      <c r="J280" s="634">
        <v>21336</v>
      </c>
      <c r="K280" s="634">
        <v>16795</v>
      </c>
      <c r="L280" s="634">
        <v>611528</v>
      </c>
      <c r="M280" s="631">
        <f t="shared" si="4"/>
        <v>17317936</v>
      </c>
    </row>
    <row r="281" spans="1:13" ht="25.5">
      <c r="A281" s="632" t="s">
        <v>1272</v>
      </c>
      <c r="B281" s="633" t="s">
        <v>1273</v>
      </c>
      <c r="C281" s="634">
        <v>26662519</v>
      </c>
      <c r="D281" s="634">
        <v>15880852</v>
      </c>
      <c r="E281" s="634">
        <v>352129</v>
      </c>
      <c r="F281" s="634">
        <v>1223976</v>
      </c>
      <c r="G281" s="634">
        <v>838765</v>
      </c>
      <c r="H281" s="634">
        <v>209466</v>
      </c>
      <c r="I281" s="634">
        <v>585528</v>
      </c>
      <c r="J281" s="634">
        <v>43896</v>
      </c>
      <c r="K281" s="634">
        <v>49328</v>
      </c>
      <c r="L281" s="634">
        <v>452583</v>
      </c>
      <c r="M281" s="631">
        <f t="shared" si="4"/>
        <v>46299042</v>
      </c>
    </row>
    <row r="282" spans="1:13" ht="25.5">
      <c r="A282" s="632" t="s">
        <v>1274</v>
      </c>
      <c r="B282" s="633" t="s">
        <v>1275</v>
      </c>
      <c r="C282" s="634">
        <v>2689523</v>
      </c>
      <c r="D282" s="634">
        <v>1210710</v>
      </c>
      <c r="E282" s="634">
        <v>38826</v>
      </c>
      <c r="F282" s="634">
        <v>131108</v>
      </c>
      <c r="G282" s="634">
        <v>64274</v>
      </c>
      <c r="H282" s="634">
        <v>18610</v>
      </c>
      <c r="I282" s="634">
        <v>43623</v>
      </c>
      <c r="J282" s="634">
        <v>5664</v>
      </c>
      <c r="K282" s="634">
        <v>3603</v>
      </c>
      <c r="L282" s="634">
        <v>57947</v>
      </c>
      <c r="M282" s="631">
        <f t="shared" si="4"/>
        <v>4263888</v>
      </c>
    </row>
    <row r="283" spans="1:13" ht="25.5">
      <c r="A283" s="632" t="s">
        <v>1276</v>
      </c>
      <c r="B283" s="633" t="s">
        <v>1277</v>
      </c>
      <c r="C283" s="634">
        <v>2714342</v>
      </c>
      <c r="D283" s="634">
        <v>1271394</v>
      </c>
      <c r="E283" s="634">
        <v>39323</v>
      </c>
      <c r="F283" s="634">
        <v>132673</v>
      </c>
      <c r="G283" s="634">
        <v>44264</v>
      </c>
      <c r="H283" s="634">
        <v>18479</v>
      </c>
      <c r="I283" s="634">
        <v>35490</v>
      </c>
      <c r="J283" s="634">
        <v>5868</v>
      </c>
      <c r="K283" s="634">
        <v>3471</v>
      </c>
      <c r="L283" s="634">
        <v>135004</v>
      </c>
      <c r="M283" s="631">
        <f t="shared" si="4"/>
        <v>4400308</v>
      </c>
    </row>
    <row r="284" spans="1:13" ht="25.5">
      <c r="A284" s="632" t="s">
        <v>1278</v>
      </c>
      <c r="B284" s="633" t="s">
        <v>1279</v>
      </c>
      <c r="C284" s="634">
        <v>1051488</v>
      </c>
      <c r="D284" s="634">
        <v>444801</v>
      </c>
      <c r="E284" s="634">
        <v>15142</v>
      </c>
      <c r="F284" s="634">
        <v>51617</v>
      </c>
      <c r="G284" s="634">
        <v>6739</v>
      </c>
      <c r="H284" s="634">
        <v>6447</v>
      </c>
      <c r="I284" s="634">
        <v>7976</v>
      </c>
      <c r="J284" s="634">
        <v>2316</v>
      </c>
      <c r="K284" s="634">
        <v>993</v>
      </c>
      <c r="L284" s="634">
        <v>17197</v>
      </c>
      <c r="M284" s="631">
        <f t="shared" si="4"/>
        <v>1604716</v>
      </c>
    </row>
    <row r="285" spans="1:13" ht="25.5">
      <c r="A285" s="632" t="s">
        <v>1280</v>
      </c>
      <c r="B285" s="633" t="s">
        <v>1281</v>
      </c>
      <c r="C285" s="634">
        <v>1177250</v>
      </c>
      <c r="D285" s="634">
        <v>416712</v>
      </c>
      <c r="E285" s="634">
        <v>18936</v>
      </c>
      <c r="F285" s="634">
        <v>61885</v>
      </c>
      <c r="G285" s="634">
        <v>14260</v>
      </c>
      <c r="H285" s="634">
        <v>6585</v>
      </c>
      <c r="I285" s="634">
        <v>9288</v>
      </c>
      <c r="J285" s="634">
        <v>3264</v>
      </c>
      <c r="K285" s="634">
        <v>726</v>
      </c>
      <c r="L285" s="634">
        <v>0</v>
      </c>
      <c r="M285" s="631">
        <f t="shared" si="4"/>
        <v>1708906</v>
      </c>
    </row>
    <row r="286" spans="1:13" ht="25.5">
      <c r="A286" s="632" t="s">
        <v>1282</v>
      </c>
      <c r="B286" s="633" t="s">
        <v>1283</v>
      </c>
      <c r="C286" s="634">
        <v>2302630</v>
      </c>
      <c r="D286" s="634">
        <v>866970</v>
      </c>
      <c r="E286" s="634">
        <v>33878</v>
      </c>
      <c r="F286" s="634">
        <v>112334</v>
      </c>
      <c r="G286" s="634">
        <v>22928</v>
      </c>
      <c r="H286" s="634">
        <v>19367</v>
      </c>
      <c r="I286" s="634">
        <v>35120</v>
      </c>
      <c r="J286" s="634">
        <v>3888</v>
      </c>
      <c r="K286" s="634">
        <v>4805</v>
      </c>
      <c r="L286" s="634">
        <v>33314</v>
      </c>
      <c r="M286" s="631">
        <f t="shared" si="4"/>
        <v>3435234</v>
      </c>
    </row>
    <row r="287" spans="1:13" ht="25.5">
      <c r="A287" s="632" t="s">
        <v>1284</v>
      </c>
      <c r="B287" s="633" t="s">
        <v>1285</v>
      </c>
      <c r="C287" s="634">
        <v>4519064</v>
      </c>
      <c r="D287" s="634">
        <v>2522186</v>
      </c>
      <c r="E287" s="634">
        <v>73229</v>
      </c>
      <c r="F287" s="634">
        <v>237859</v>
      </c>
      <c r="G287" s="634">
        <v>67340</v>
      </c>
      <c r="H287" s="634">
        <v>26957</v>
      </c>
      <c r="I287" s="634">
        <v>45409</v>
      </c>
      <c r="J287" s="634">
        <v>12228</v>
      </c>
      <c r="K287" s="634">
        <v>3621</v>
      </c>
      <c r="L287" s="634">
        <v>0</v>
      </c>
      <c r="M287" s="631">
        <f t="shared" si="4"/>
        <v>7507893</v>
      </c>
    </row>
    <row r="288" spans="1:13" ht="25.5">
      <c r="A288" s="632" t="s">
        <v>1286</v>
      </c>
      <c r="B288" s="633" t="s">
        <v>1287</v>
      </c>
      <c r="C288" s="634">
        <v>3048858</v>
      </c>
      <c r="D288" s="634">
        <v>1877141</v>
      </c>
      <c r="E288" s="634">
        <v>42986</v>
      </c>
      <c r="F288" s="634">
        <v>146389</v>
      </c>
      <c r="G288" s="634">
        <v>79780</v>
      </c>
      <c r="H288" s="634">
        <v>21910</v>
      </c>
      <c r="I288" s="634">
        <v>54685</v>
      </c>
      <c r="J288" s="634">
        <v>5880</v>
      </c>
      <c r="K288" s="634">
        <v>4527</v>
      </c>
      <c r="L288" s="634">
        <v>93903</v>
      </c>
      <c r="M288" s="631">
        <f t="shared" si="4"/>
        <v>5376059</v>
      </c>
    </row>
    <row r="289" spans="1:13" ht="25.5">
      <c r="A289" s="632" t="s">
        <v>1288</v>
      </c>
      <c r="B289" s="633" t="s">
        <v>1289</v>
      </c>
      <c r="C289" s="634">
        <v>3465247</v>
      </c>
      <c r="D289" s="634">
        <v>1524808</v>
      </c>
      <c r="E289" s="634">
        <v>51426</v>
      </c>
      <c r="F289" s="634">
        <v>171550</v>
      </c>
      <c r="G289" s="634">
        <v>67703</v>
      </c>
      <c r="H289" s="634">
        <v>23666</v>
      </c>
      <c r="I289" s="634">
        <v>49596</v>
      </c>
      <c r="J289" s="634">
        <v>7920</v>
      </c>
      <c r="K289" s="634">
        <v>4433</v>
      </c>
      <c r="L289" s="634">
        <v>0</v>
      </c>
      <c r="M289" s="631">
        <f t="shared" si="4"/>
        <v>5366349</v>
      </c>
    </row>
    <row r="290" spans="1:13" ht="25.5">
      <c r="A290" s="632" t="s">
        <v>1290</v>
      </c>
      <c r="B290" s="633" t="s">
        <v>1291</v>
      </c>
      <c r="C290" s="634">
        <v>1209613</v>
      </c>
      <c r="D290" s="634">
        <v>422763</v>
      </c>
      <c r="E290" s="634">
        <v>19494</v>
      </c>
      <c r="F290" s="634">
        <v>62652</v>
      </c>
      <c r="G290" s="634">
        <v>6739</v>
      </c>
      <c r="H290" s="634">
        <v>8684</v>
      </c>
      <c r="I290" s="634">
        <v>11998</v>
      </c>
      <c r="J290" s="634">
        <v>3084</v>
      </c>
      <c r="K290" s="634">
        <v>1714</v>
      </c>
      <c r="L290" s="634">
        <v>0</v>
      </c>
      <c r="M290" s="631">
        <f t="shared" si="4"/>
        <v>1746741</v>
      </c>
    </row>
    <row r="291" spans="1:13" ht="25.5">
      <c r="A291" s="632" t="s">
        <v>1292</v>
      </c>
      <c r="B291" s="633" t="s">
        <v>1293</v>
      </c>
      <c r="C291" s="634">
        <v>1150110</v>
      </c>
      <c r="D291" s="634">
        <v>753696</v>
      </c>
      <c r="E291" s="634">
        <v>19229</v>
      </c>
      <c r="F291" s="634">
        <v>61908</v>
      </c>
      <c r="G291" s="634">
        <v>12801</v>
      </c>
      <c r="H291" s="634">
        <v>6374</v>
      </c>
      <c r="I291" s="634">
        <v>8373</v>
      </c>
      <c r="J291" s="634">
        <v>3348</v>
      </c>
      <c r="K291" s="634">
        <v>660</v>
      </c>
      <c r="L291" s="634">
        <v>0</v>
      </c>
      <c r="M291" s="631">
        <f t="shared" si="4"/>
        <v>2016499</v>
      </c>
    </row>
    <row r="292" spans="1:13">
      <c r="A292" s="632" t="s">
        <v>1294</v>
      </c>
      <c r="B292" s="633" t="s">
        <v>1295</v>
      </c>
      <c r="C292" s="634">
        <v>1551454</v>
      </c>
      <c r="D292" s="634">
        <v>593088</v>
      </c>
      <c r="E292" s="634">
        <v>24874</v>
      </c>
      <c r="F292" s="634">
        <v>81069</v>
      </c>
      <c r="G292" s="634">
        <v>26434</v>
      </c>
      <c r="H292" s="634">
        <v>9405</v>
      </c>
      <c r="I292" s="634">
        <v>17180</v>
      </c>
      <c r="J292" s="634">
        <v>4092</v>
      </c>
      <c r="K292" s="634">
        <v>1331</v>
      </c>
      <c r="L292" s="634">
        <v>0</v>
      </c>
      <c r="M292" s="631">
        <f t="shared" si="4"/>
        <v>2308927</v>
      </c>
    </row>
    <row r="293" spans="1:13" ht="25.5">
      <c r="A293" s="632" t="s">
        <v>1296</v>
      </c>
      <c r="B293" s="633" t="s">
        <v>1297</v>
      </c>
      <c r="C293" s="634">
        <v>1243106</v>
      </c>
      <c r="D293" s="634">
        <v>472236</v>
      </c>
      <c r="E293" s="634">
        <v>18981</v>
      </c>
      <c r="F293" s="634">
        <v>63086</v>
      </c>
      <c r="G293" s="634">
        <v>22875</v>
      </c>
      <c r="H293" s="634">
        <v>7610</v>
      </c>
      <c r="I293" s="634">
        <v>14687</v>
      </c>
      <c r="J293" s="634">
        <v>3048</v>
      </c>
      <c r="K293" s="634">
        <v>1133</v>
      </c>
      <c r="L293" s="634">
        <v>11334</v>
      </c>
      <c r="M293" s="631">
        <f t="shared" si="4"/>
        <v>1858096</v>
      </c>
    </row>
    <row r="294" spans="1:13" ht="25.5">
      <c r="A294" s="632" t="s">
        <v>1298</v>
      </c>
      <c r="B294" s="633" t="s">
        <v>1299</v>
      </c>
      <c r="C294" s="634">
        <v>3380880</v>
      </c>
      <c r="D294" s="634">
        <v>1197027</v>
      </c>
      <c r="E294" s="634">
        <v>48787</v>
      </c>
      <c r="F294" s="634">
        <v>164565</v>
      </c>
      <c r="G294" s="634">
        <v>94280</v>
      </c>
      <c r="H294" s="634">
        <v>23949</v>
      </c>
      <c r="I294" s="634">
        <v>61400</v>
      </c>
      <c r="J294" s="634">
        <v>6960</v>
      </c>
      <c r="K294" s="634">
        <v>4808</v>
      </c>
      <c r="L294" s="634">
        <v>41054</v>
      </c>
      <c r="M294" s="631">
        <f t="shared" si="4"/>
        <v>5023710</v>
      </c>
    </row>
    <row r="295" spans="1:13" ht="38.25">
      <c r="A295" s="632" t="s">
        <v>1300</v>
      </c>
      <c r="B295" s="633" t="s">
        <v>1301</v>
      </c>
      <c r="C295" s="634">
        <v>1734113</v>
      </c>
      <c r="D295" s="634">
        <v>906497</v>
      </c>
      <c r="E295" s="634">
        <v>27301</v>
      </c>
      <c r="F295" s="634">
        <v>89474</v>
      </c>
      <c r="G295" s="634">
        <v>32626</v>
      </c>
      <c r="H295" s="634">
        <v>10982</v>
      </c>
      <c r="I295" s="634">
        <v>21818</v>
      </c>
      <c r="J295" s="634">
        <v>4332</v>
      </c>
      <c r="K295" s="634">
        <v>1739</v>
      </c>
      <c r="L295" s="634">
        <v>39582</v>
      </c>
      <c r="M295" s="631">
        <f t="shared" si="4"/>
        <v>2868464</v>
      </c>
    </row>
    <row r="296" spans="1:13">
      <c r="A296" s="632" t="s">
        <v>1302</v>
      </c>
      <c r="B296" s="633" t="s">
        <v>1303</v>
      </c>
      <c r="C296" s="634">
        <v>17876134</v>
      </c>
      <c r="D296" s="634">
        <v>5722071</v>
      </c>
      <c r="E296" s="634">
        <v>218424</v>
      </c>
      <c r="F296" s="634">
        <v>779613</v>
      </c>
      <c r="G296" s="634">
        <v>382303</v>
      </c>
      <c r="H296" s="634">
        <v>158038</v>
      </c>
      <c r="I296" s="634">
        <v>374285</v>
      </c>
      <c r="J296" s="634">
        <v>20388</v>
      </c>
      <c r="K296" s="634">
        <v>42545</v>
      </c>
      <c r="L296" s="634">
        <v>0</v>
      </c>
      <c r="M296" s="631">
        <f t="shared" si="4"/>
        <v>25573801</v>
      </c>
    </row>
    <row r="297" spans="1:13" ht="25.5">
      <c r="A297" s="632" t="s">
        <v>1304</v>
      </c>
      <c r="B297" s="633" t="s">
        <v>1305</v>
      </c>
      <c r="C297" s="634">
        <v>5872455</v>
      </c>
      <c r="D297" s="634">
        <v>2255514</v>
      </c>
      <c r="E297" s="634">
        <v>76512</v>
      </c>
      <c r="F297" s="634">
        <v>267370</v>
      </c>
      <c r="G297" s="634">
        <v>156321</v>
      </c>
      <c r="H297" s="634">
        <v>48763</v>
      </c>
      <c r="I297" s="634">
        <v>124693</v>
      </c>
      <c r="J297" s="634">
        <v>7932</v>
      </c>
      <c r="K297" s="634">
        <v>12244</v>
      </c>
      <c r="L297" s="634">
        <v>1030134</v>
      </c>
      <c r="M297" s="631">
        <f t="shared" si="4"/>
        <v>9851938</v>
      </c>
    </row>
    <row r="298" spans="1:13" ht="25.5">
      <c r="A298" s="632" t="s">
        <v>1306</v>
      </c>
      <c r="B298" s="633" t="s">
        <v>1307</v>
      </c>
      <c r="C298" s="634">
        <v>9718960</v>
      </c>
      <c r="D298" s="634">
        <v>4175117</v>
      </c>
      <c r="E298" s="634">
        <v>124228</v>
      </c>
      <c r="F298" s="634">
        <v>438199</v>
      </c>
      <c r="G298" s="634">
        <v>222477</v>
      </c>
      <c r="H298" s="634">
        <v>73598</v>
      </c>
      <c r="I298" s="634">
        <v>173442</v>
      </c>
      <c r="J298" s="634">
        <v>16728</v>
      </c>
      <c r="K298" s="634">
        <v>16694</v>
      </c>
      <c r="L298" s="634">
        <v>0</v>
      </c>
      <c r="M298" s="631">
        <f t="shared" si="4"/>
        <v>14959443</v>
      </c>
    </row>
    <row r="299" spans="1:13" ht="25.5">
      <c r="A299" s="632" t="s">
        <v>1308</v>
      </c>
      <c r="B299" s="633" t="s">
        <v>1309</v>
      </c>
      <c r="C299" s="634">
        <v>1291197</v>
      </c>
      <c r="D299" s="634">
        <v>747517</v>
      </c>
      <c r="E299" s="634">
        <v>20082</v>
      </c>
      <c r="F299" s="634">
        <v>66072</v>
      </c>
      <c r="G299" s="634">
        <v>21035</v>
      </c>
      <c r="H299" s="634">
        <v>8106</v>
      </c>
      <c r="I299" s="634">
        <v>14692</v>
      </c>
      <c r="J299" s="634">
        <v>3276</v>
      </c>
      <c r="K299" s="634">
        <v>1260</v>
      </c>
      <c r="L299" s="634">
        <v>44623</v>
      </c>
      <c r="M299" s="631">
        <f t="shared" si="4"/>
        <v>2217860</v>
      </c>
    </row>
    <row r="300" spans="1:13" ht="25.5">
      <c r="A300" s="632" t="s">
        <v>1310</v>
      </c>
      <c r="B300" s="633" t="s">
        <v>1311</v>
      </c>
      <c r="C300" s="634">
        <v>2631469</v>
      </c>
      <c r="D300" s="634">
        <v>1365002</v>
      </c>
      <c r="E300" s="634">
        <v>38545</v>
      </c>
      <c r="F300" s="634">
        <v>128713</v>
      </c>
      <c r="G300" s="634">
        <v>59216</v>
      </c>
      <c r="H300" s="634">
        <v>20093</v>
      </c>
      <c r="I300" s="634">
        <v>46925</v>
      </c>
      <c r="J300" s="634">
        <v>5100</v>
      </c>
      <c r="K300" s="634">
        <v>4458</v>
      </c>
      <c r="L300" s="634">
        <v>31605</v>
      </c>
      <c r="M300" s="631">
        <f t="shared" si="4"/>
        <v>4331126</v>
      </c>
    </row>
    <row r="301" spans="1:13" ht="25.5">
      <c r="A301" s="632" t="s">
        <v>1312</v>
      </c>
      <c r="B301" s="633" t="s">
        <v>1313</v>
      </c>
      <c r="C301" s="634">
        <v>11613567</v>
      </c>
      <c r="D301" s="634">
        <v>3563333</v>
      </c>
      <c r="E301" s="634">
        <v>151252</v>
      </c>
      <c r="F301" s="634">
        <v>527572</v>
      </c>
      <c r="G301" s="634">
        <v>298166</v>
      </c>
      <c r="H301" s="634">
        <v>95084</v>
      </c>
      <c r="I301" s="634">
        <v>239995</v>
      </c>
      <c r="J301" s="634">
        <v>17508</v>
      </c>
      <c r="K301" s="634">
        <v>23501</v>
      </c>
      <c r="L301" s="634">
        <v>652254</v>
      </c>
      <c r="M301" s="631">
        <f t="shared" si="4"/>
        <v>17182232</v>
      </c>
    </row>
    <row r="302" spans="1:13" ht="25.5">
      <c r="A302" s="632" t="s">
        <v>1314</v>
      </c>
      <c r="B302" s="633" t="s">
        <v>1315</v>
      </c>
      <c r="C302" s="634">
        <v>3364124</v>
      </c>
      <c r="D302" s="634">
        <v>585936</v>
      </c>
      <c r="E302" s="634">
        <v>47642</v>
      </c>
      <c r="F302" s="634">
        <v>159746</v>
      </c>
      <c r="G302" s="634">
        <v>24703</v>
      </c>
      <c r="H302" s="634">
        <v>31208</v>
      </c>
      <c r="I302" s="634">
        <v>56681</v>
      </c>
      <c r="J302" s="634">
        <v>4128</v>
      </c>
      <c r="K302" s="634">
        <v>8568</v>
      </c>
      <c r="L302" s="634">
        <v>45352</v>
      </c>
      <c r="M302" s="631">
        <f t="shared" si="4"/>
        <v>4328088</v>
      </c>
    </row>
    <row r="303" spans="1:13" ht="25.5">
      <c r="A303" s="632" t="s">
        <v>1316</v>
      </c>
      <c r="B303" s="633" t="s">
        <v>1317</v>
      </c>
      <c r="C303" s="634">
        <v>4750981</v>
      </c>
      <c r="D303" s="634">
        <v>1151592</v>
      </c>
      <c r="E303" s="634">
        <v>63909</v>
      </c>
      <c r="F303" s="634">
        <v>220989</v>
      </c>
      <c r="G303" s="634">
        <v>144292</v>
      </c>
      <c r="H303" s="634">
        <v>35912</v>
      </c>
      <c r="I303" s="634">
        <v>98085</v>
      </c>
      <c r="J303" s="634">
        <v>8388</v>
      </c>
      <c r="K303" s="634">
        <v>8043</v>
      </c>
      <c r="L303" s="634">
        <v>780458</v>
      </c>
      <c r="M303" s="631">
        <f t="shared" si="4"/>
        <v>7262649</v>
      </c>
    </row>
    <row r="304" spans="1:13" ht="25.5">
      <c r="A304" s="632" t="s">
        <v>1318</v>
      </c>
      <c r="B304" s="633" t="s">
        <v>1319</v>
      </c>
      <c r="C304" s="634">
        <v>3240591</v>
      </c>
      <c r="D304" s="634">
        <v>1614996</v>
      </c>
      <c r="E304" s="634">
        <v>49461</v>
      </c>
      <c r="F304" s="634">
        <v>164122</v>
      </c>
      <c r="G304" s="634">
        <v>34908</v>
      </c>
      <c r="H304" s="634">
        <v>19484</v>
      </c>
      <c r="I304" s="634">
        <v>28181</v>
      </c>
      <c r="J304" s="634">
        <v>8436</v>
      </c>
      <c r="K304" s="634">
        <v>2761</v>
      </c>
      <c r="L304" s="634">
        <v>192175</v>
      </c>
      <c r="M304" s="631">
        <f t="shared" si="4"/>
        <v>5355115</v>
      </c>
    </row>
    <row r="305" spans="1:13" ht="25.5">
      <c r="A305" s="632" t="s">
        <v>1320</v>
      </c>
      <c r="B305" s="633" t="s">
        <v>1321</v>
      </c>
      <c r="C305" s="634">
        <v>3881786</v>
      </c>
      <c r="D305" s="634">
        <v>788016</v>
      </c>
      <c r="E305" s="634">
        <v>52874</v>
      </c>
      <c r="F305" s="634">
        <v>183427</v>
      </c>
      <c r="G305" s="634">
        <v>98405</v>
      </c>
      <c r="H305" s="634">
        <v>26231</v>
      </c>
      <c r="I305" s="634">
        <v>64376</v>
      </c>
      <c r="J305" s="634">
        <v>7488</v>
      </c>
      <c r="K305" s="634">
        <v>4980</v>
      </c>
      <c r="L305" s="634">
        <v>63348</v>
      </c>
      <c r="M305" s="631">
        <f t="shared" si="4"/>
        <v>5170931</v>
      </c>
    </row>
    <row r="306" spans="1:13" ht="25.5">
      <c r="A306" s="632" t="s">
        <v>1322</v>
      </c>
      <c r="B306" s="633" t="s">
        <v>1323</v>
      </c>
      <c r="C306" s="634">
        <v>1263976</v>
      </c>
      <c r="D306" s="634">
        <v>409656</v>
      </c>
      <c r="E306" s="634">
        <v>19457</v>
      </c>
      <c r="F306" s="634">
        <v>64314</v>
      </c>
      <c r="G306" s="634">
        <v>23684</v>
      </c>
      <c r="H306" s="634">
        <v>7839</v>
      </c>
      <c r="I306" s="634">
        <v>15347</v>
      </c>
      <c r="J306" s="634">
        <v>3204</v>
      </c>
      <c r="K306" s="634">
        <v>1198</v>
      </c>
      <c r="L306" s="634">
        <v>31319</v>
      </c>
      <c r="M306" s="631">
        <f t="shared" si="4"/>
        <v>1839994</v>
      </c>
    </row>
    <row r="307" spans="1:13" ht="38.25">
      <c r="A307" s="632" t="s">
        <v>1324</v>
      </c>
      <c r="B307" s="633" t="s">
        <v>1325</v>
      </c>
      <c r="C307" s="634">
        <v>1294858</v>
      </c>
      <c r="D307" s="634">
        <v>576299</v>
      </c>
      <c r="E307" s="634">
        <v>20814</v>
      </c>
      <c r="F307" s="634">
        <v>67726</v>
      </c>
      <c r="G307" s="634">
        <v>15619</v>
      </c>
      <c r="H307" s="634">
        <v>8045</v>
      </c>
      <c r="I307" s="634">
        <v>12454</v>
      </c>
      <c r="J307" s="634">
        <v>3348</v>
      </c>
      <c r="K307" s="634">
        <v>1202</v>
      </c>
      <c r="L307" s="634">
        <v>25193</v>
      </c>
      <c r="M307" s="631">
        <f t="shared" si="4"/>
        <v>2025558</v>
      </c>
    </row>
    <row r="308" spans="1:13" ht="25.5">
      <c r="A308" s="632" t="s">
        <v>1326</v>
      </c>
      <c r="B308" s="633" t="s">
        <v>1327</v>
      </c>
      <c r="C308" s="634">
        <v>4119607</v>
      </c>
      <c r="D308" s="634">
        <v>2045868</v>
      </c>
      <c r="E308" s="634">
        <v>53152</v>
      </c>
      <c r="F308" s="634">
        <v>186790</v>
      </c>
      <c r="G308" s="634">
        <v>96025</v>
      </c>
      <c r="H308" s="634">
        <v>33786</v>
      </c>
      <c r="I308" s="634">
        <v>81572</v>
      </c>
      <c r="J308" s="634">
        <v>5472</v>
      </c>
      <c r="K308" s="634">
        <v>8400</v>
      </c>
      <c r="L308" s="634">
        <v>0</v>
      </c>
      <c r="M308" s="631">
        <f t="shared" si="4"/>
        <v>6630672</v>
      </c>
    </row>
    <row r="309" spans="1:13" ht="25.5">
      <c r="A309" s="632" t="s">
        <v>1328</v>
      </c>
      <c r="B309" s="633" t="s">
        <v>1329</v>
      </c>
      <c r="C309" s="634">
        <v>3500642</v>
      </c>
      <c r="D309" s="634">
        <v>1095168</v>
      </c>
      <c r="E309" s="634">
        <v>50684</v>
      </c>
      <c r="F309" s="634">
        <v>170707</v>
      </c>
      <c r="G309" s="634">
        <v>100378</v>
      </c>
      <c r="H309" s="634">
        <v>24999</v>
      </c>
      <c r="I309" s="634">
        <v>65675</v>
      </c>
      <c r="J309" s="634">
        <v>7128</v>
      </c>
      <c r="K309" s="634">
        <v>5076</v>
      </c>
      <c r="L309" s="634">
        <v>147649</v>
      </c>
      <c r="M309" s="631">
        <f t="shared" si="4"/>
        <v>5168106</v>
      </c>
    </row>
    <row r="310" spans="1:13" ht="25.5">
      <c r="A310" s="632" t="s">
        <v>1330</v>
      </c>
      <c r="B310" s="633" t="s">
        <v>1331</v>
      </c>
      <c r="C310" s="634">
        <v>7231312</v>
      </c>
      <c r="D310" s="634">
        <v>773820</v>
      </c>
      <c r="E310" s="634">
        <v>98654</v>
      </c>
      <c r="F310" s="634">
        <v>338464</v>
      </c>
      <c r="G310" s="634">
        <v>212805</v>
      </c>
      <c r="H310" s="634">
        <v>57392</v>
      </c>
      <c r="I310" s="634">
        <v>153902</v>
      </c>
      <c r="J310" s="634">
        <v>11928</v>
      </c>
      <c r="K310" s="634">
        <v>13590</v>
      </c>
      <c r="L310" s="634">
        <v>277479</v>
      </c>
      <c r="M310" s="631">
        <f t="shared" si="4"/>
        <v>9169346</v>
      </c>
    </row>
    <row r="311" spans="1:13" ht="25.5">
      <c r="A311" s="632" t="s">
        <v>1332</v>
      </c>
      <c r="B311" s="633" t="s">
        <v>1333</v>
      </c>
      <c r="C311" s="634">
        <v>3565384</v>
      </c>
      <c r="D311" s="634">
        <v>2077473</v>
      </c>
      <c r="E311" s="634">
        <v>46303</v>
      </c>
      <c r="F311" s="634">
        <v>163052</v>
      </c>
      <c r="G311" s="634">
        <v>72231</v>
      </c>
      <c r="H311" s="634">
        <v>26909</v>
      </c>
      <c r="I311" s="634">
        <v>60383</v>
      </c>
      <c r="J311" s="634">
        <v>5532</v>
      </c>
      <c r="K311" s="634">
        <v>6075</v>
      </c>
      <c r="L311" s="634">
        <v>457093</v>
      </c>
      <c r="M311" s="631">
        <f t="shared" si="4"/>
        <v>6480435</v>
      </c>
    </row>
    <row r="312" spans="1:13" ht="25.5">
      <c r="A312" s="632" t="s">
        <v>1334</v>
      </c>
      <c r="B312" s="633" t="s">
        <v>1335</v>
      </c>
      <c r="C312" s="634">
        <v>8043849</v>
      </c>
      <c r="D312" s="634">
        <v>2195846</v>
      </c>
      <c r="E312" s="634">
        <v>112765</v>
      </c>
      <c r="F312" s="634">
        <v>383838</v>
      </c>
      <c r="G312" s="634">
        <v>222747</v>
      </c>
      <c r="H312" s="634">
        <v>58811</v>
      </c>
      <c r="I312" s="634">
        <v>152690</v>
      </c>
      <c r="J312" s="634">
        <v>15804</v>
      </c>
      <c r="K312" s="634">
        <v>12456</v>
      </c>
      <c r="L312" s="634">
        <v>239789</v>
      </c>
      <c r="M312" s="631">
        <f t="shared" si="4"/>
        <v>11438595</v>
      </c>
    </row>
    <row r="313" spans="1:13" ht="25.5">
      <c r="A313" s="632" t="s">
        <v>1336</v>
      </c>
      <c r="B313" s="633" t="s">
        <v>1337</v>
      </c>
      <c r="C313" s="634">
        <v>8439762</v>
      </c>
      <c r="D313" s="634">
        <v>4693444</v>
      </c>
      <c r="E313" s="634">
        <v>106777</v>
      </c>
      <c r="F313" s="634">
        <v>374804</v>
      </c>
      <c r="G313" s="634">
        <v>314447</v>
      </c>
      <c r="H313" s="634">
        <v>78994</v>
      </c>
      <c r="I313" s="634">
        <v>240658</v>
      </c>
      <c r="J313" s="634">
        <v>8052</v>
      </c>
      <c r="K313" s="634">
        <v>22223</v>
      </c>
      <c r="L313" s="634">
        <v>358725</v>
      </c>
      <c r="M313" s="631">
        <f t="shared" si="4"/>
        <v>14637886</v>
      </c>
    </row>
    <row r="314" spans="1:13" ht="25.5">
      <c r="A314" s="632" t="s">
        <v>1338</v>
      </c>
      <c r="B314" s="633" t="s">
        <v>1339</v>
      </c>
      <c r="C314" s="634">
        <v>1377032</v>
      </c>
      <c r="D314" s="634">
        <v>673737</v>
      </c>
      <c r="E314" s="634">
        <v>22143</v>
      </c>
      <c r="F314" s="634">
        <v>72292</v>
      </c>
      <c r="G314" s="634">
        <v>10405</v>
      </c>
      <c r="H314" s="634">
        <v>7864</v>
      </c>
      <c r="I314" s="634">
        <v>9057</v>
      </c>
      <c r="J314" s="634">
        <v>3780</v>
      </c>
      <c r="K314" s="634">
        <v>930</v>
      </c>
      <c r="L314" s="634">
        <v>0</v>
      </c>
      <c r="M314" s="631">
        <f t="shared" si="4"/>
        <v>2177240</v>
      </c>
    </row>
    <row r="315" spans="1:13" ht="25.5">
      <c r="A315" s="632" t="s">
        <v>1340</v>
      </c>
      <c r="B315" s="633" t="s">
        <v>1341</v>
      </c>
      <c r="C315" s="634">
        <v>7823380</v>
      </c>
      <c r="D315" s="634">
        <v>1063788</v>
      </c>
      <c r="E315" s="634">
        <v>106781</v>
      </c>
      <c r="F315" s="634">
        <v>367151</v>
      </c>
      <c r="G315" s="634">
        <v>242298</v>
      </c>
      <c r="H315" s="634">
        <v>59169</v>
      </c>
      <c r="I315" s="634">
        <v>164233</v>
      </c>
      <c r="J315" s="634">
        <v>13944</v>
      </c>
      <c r="K315" s="634">
        <v>13217</v>
      </c>
      <c r="L315" s="634">
        <v>308167</v>
      </c>
      <c r="M315" s="631">
        <f t="shared" si="4"/>
        <v>10162128</v>
      </c>
    </row>
    <row r="316" spans="1:13" ht="25.5">
      <c r="A316" s="632" t="s">
        <v>1342</v>
      </c>
      <c r="B316" s="633" t="s">
        <v>1343</v>
      </c>
      <c r="C316" s="634">
        <v>1458778</v>
      </c>
      <c r="D316" s="634">
        <v>632412</v>
      </c>
      <c r="E316" s="634">
        <v>24321</v>
      </c>
      <c r="F316" s="634">
        <v>78332</v>
      </c>
      <c r="G316" s="634">
        <v>15872</v>
      </c>
      <c r="H316" s="634">
        <v>8214</v>
      </c>
      <c r="I316" s="634">
        <v>10892</v>
      </c>
      <c r="J316" s="634">
        <v>4212</v>
      </c>
      <c r="K316" s="634">
        <v>902</v>
      </c>
      <c r="L316" s="634">
        <v>22339</v>
      </c>
      <c r="M316" s="631">
        <f t="shared" si="4"/>
        <v>2256274</v>
      </c>
    </row>
    <row r="317" spans="1:13" ht="25.5">
      <c r="A317" s="632" t="s">
        <v>1344</v>
      </c>
      <c r="B317" s="633" t="s">
        <v>1345</v>
      </c>
      <c r="C317" s="634">
        <v>2174079</v>
      </c>
      <c r="D317" s="634">
        <v>775560</v>
      </c>
      <c r="E317" s="634">
        <v>29764</v>
      </c>
      <c r="F317" s="634">
        <v>102161</v>
      </c>
      <c r="G317" s="634">
        <v>38599</v>
      </c>
      <c r="H317" s="634">
        <v>14991</v>
      </c>
      <c r="I317" s="634">
        <v>30347</v>
      </c>
      <c r="J317" s="634">
        <v>4860</v>
      </c>
      <c r="K317" s="634">
        <v>2919</v>
      </c>
      <c r="L317" s="634">
        <v>133037</v>
      </c>
      <c r="M317" s="631">
        <f t="shared" si="4"/>
        <v>3306317</v>
      </c>
    </row>
    <row r="318" spans="1:13" ht="25.5">
      <c r="A318" s="632" t="s">
        <v>1346</v>
      </c>
      <c r="B318" s="633" t="s">
        <v>1347</v>
      </c>
      <c r="C318" s="634">
        <v>2127746</v>
      </c>
      <c r="D318" s="634">
        <v>1079604</v>
      </c>
      <c r="E318" s="634">
        <v>32097</v>
      </c>
      <c r="F318" s="634">
        <v>106863</v>
      </c>
      <c r="G318" s="634">
        <v>40821</v>
      </c>
      <c r="H318" s="634">
        <v>13711</v>
      </c>
      <c r="I318" s="634">
        <v>28027</v>
      </c>
      <c r="J318" s="634">
        <v>5040</v>
      </c>
      <c r="K318" s="634">
        <v>2291</v>
      </c>
      <c r="L318" s="634">
        <v>331555</v>
      </c>
      <c r="M318" s="631">
        <f t="shared" si="4"/>
        <v>3767755</v>
      </c>
    </row>
    <row r="319" spans="1:13" ht="38.25">
      <c r="A319" s="632" t="s">
        <v>1348</v>
      </c>
      <c r="B319" s="633" t="s">
        <v>1349</v>
      </c>
      <c r="C319" s="634">
        <v>1539254</v>
      </c>
      <c r="D319" s="634">
        <v>782837</v>
      </c>
      <c r="E319" s="634">
        <v>25769</v>
      </c>
      <c r="F319" s="634">
        <v>81833</v>
      </c>
      <c r="G319" s="634">
        <v>16200</v>
      </c>
      <c r="H319" s="634">
        <v>8917</v>
      </c>
      <c r="I319" s="634">
        <v>11765</v>
      </c>
      <c r="J319" s="634">
        <v>5304</v>
      </c>
      <c r="K319" s="634">
        <v>1048</v>
      </c>
      <c r="L319" s="634">
        <v>49283</v>
      </c>
      <c r="M319" s="631">
        <f t="shared" si="4"/>
        <v>2522210</v>
      </c>
    </row>
    <row r="320" spans="1:13" ht="38.25">
      <c r="A320" s="632" t="s">
        <v>1350</v>
      </c>
      <c r="B320" s="633" t="s">
        <v>1351</v>
      </c>
      <c r="C320" s="634">
        <v>1936823</v>
      </c>
      <c r="D320" s="634">
        <v>839850</v>
      </c>
      <c r="E320" s="634">
        <v>28885</v>
      </c>
      <c r="F320" s="634">
        <v>96288</v>
      </c>
      <c r="G320" s="634">
        <v>27441</v>
      </c>
      <c r="H320" s="634">
        <v>12876</v>
      </c>
      <c r="I320" s="634">
        <v>22889</v>
      </c>
      <c r="J320" s="634">
        <v>4548</v>
      </c>
      <c r="K320" s="634">
        <v>2298</v>
      </c>
      <c r="L320" s="634">
        <v>42416</v>
      </c>
      <c r="M320" s="631">
        <f t="shared" si="4"/>
        <v>3014314</v>
      </c>
    </row>
    <row r="321" spans="1:13" ht="38.25">
      <c r="A321" s="632" t="s">
        <v>1352</v>
      </c>
      <c r="B321" s="633" t="s">
        <v>1353</v>
      </c>
      <c r="C321" s="634">
        <v>81837868</v>
      </c>
      <c r="D321" s="634">
        <v>14789977</v>
      </c>
      <c r="E321" s="634">
        <v>999612</v>
      </c>
      <c r="F321" s="634">
        <v>3526460</v>
      </c>
      <c r="G321" s="634">
        <v>1098329</v>
      </c>
      <c r="H321" s="634">
        <v>778241</v>
      </c>
      <c r="I321" s="634">
        <v>1627952</v>
      </c>
      <c r="J321" s="634">
        <v>79476</v>
      </c>
      <c r="K321" s="634">
        <v>220752</v>
      </c>
      <c r="L321" s="634">
        <v>0</v>
      </c>
      <c r="M321" s="631">
        <f t="shared" si="4"/>
        <v>104958667</v>
      </c>
    </row>
    <row r="322" spans="1:13" ht="38.25">
      <c r="A322" s="632" t="s">
        <v>1354</v>
      </c>
      <c r="B322" s="633" t="s">
        <v>1355</v>
      </c>
      <c r="C322" s="634">
        <v>1042781</v>
      </c>
      <c r="D322" s="634">
        <v>297564</v>
      </c>
      <c r="E322" s="634">
        <v>15955</v>
      </c>
      <c r="F322" s="634">
        <v>52788</v>
      </c>
      <c r="G322" s="634">
        <v>21166</v>
      </c>
      <c r="H322" s="634">
        <v>6691</v>
      </c>
      <c r="I322" s="634">
        <v>13946</v>
      </c>
      <c r="J322" s="634">
        <v>2544</v>
      </c>
      <c r="K322" s="634">
        <v>1102</v>
      </c>
      <c r="L322" s="634">
        <v>83590</v>
      </c>
      <c r="M322" s="631">
        <f t="shared" si="4"/>
        <v>1538127</v>
      </c>
    </row>
    <row r="323" spans="1:13" ht="25.5">
      <c r="A323" s="632" t="s">
        <v>1356</v>
      </c>
      <c r="B323" s="633" t="s">
        <v>1357</v>
      </c>
      <c r="C323" s="634">
        <v>961415</v>
      </c>
      <c r="D323" s="634">
        <v>322536</v>
      </c>
      <c r="E323" s="634">
        <v>15337</v>
      </c>
      <c r="F323" s="634">
        <v>50058</v>
      </c>
      <c r="G323" s="634">
        <v>15477</v>
      </c>
      <c r="H323" s="634">
        <v>5925</v>
      </c>
      <c r="I323" s="634">
        <v>10555</v>
      </c>
      <c r="J323" s="634">
        <v>2484</v>
      </c>
      <c r="K323" s="634">
        <v>877</v>
      </c>
      <c r="L323" s="634">
        <v>0</v>
      </c>
      <c r="M323" s="631">
        <f t="shared" si="4"/>
        <v>1384664</v>
      </c>
    </row>
    <row r="324" spans="1:13" ht="25.5">
      <c r="A324" s="632" t="s">
        <v>1358</v>
      </c>
      <c r="B324" s="633" t="s">
        <v>1359</v>
      </c>
      <c r="C324" s="634">
        <v>1308694</v>
      </c>
      <c r="D324" s="634">
        <v>456684</v>
      </c>
      <c r="E324" s="634">
        <v>20343</v>
      </c>
      <c r="F324" s="634">
        <v>67041</v>
      </c>
      <c r="G324" s="634">
        <v>16433</v>
      </c>
      <c r="H324" s="634">
        <v>7933</v>
      </c>
      <c r="I324" s="634">
        <v>12355</v>
      </c>
      <c r="J324" s="634">
        <v>3420</v>
      </c>
      <c r="K324" s="634">
        <v>1135</v>
      </c>
      <c r="L324" s="634">
        <v>0</v>
      </c>
      <c r="M324" s="631">
        <f t="shared" si="4"/>
        <v>1894038</v>
      </c>
    </row>
    <row r="325" spans="1:13" ht="25.5">
      <c r="A325" s="632" t="s">
        <v>1360</v>
      </c>
      <c r="B325" s="633" t="s">
        <v>1361</v>
      </c>
      <c r="C325" s="634">
        <v>1490143</v>
      </c>
      <c r="D325" s="634">
        <v>673032</v>
      </c>
      <c r="E325" s="634">
        <v>24873</v>
      </c>
      <c r="F325" s="634">
        <v>80102</v>
      </c>
      <c r="G325" s="634">
        <v>16913</v>
      </c>
      <c r="H325" s="634">
        <v>8290</v>
      </c>
      <c r="I325" s="634">
        <v>11153</v>
      </c>
      <c r="J325" s="634">
        <v>4344</v>
      </c>
      <c r="K325" s="634">
        <v>868</v>
      </c>
      <c r="L325" s="634">
        <v>0</v>
      </c>
      <c r="M325" s="631">
        <f t="shared" ref="M325:M388" si="5">SUM(C325:L325)</f>
        <v>2309718</v>
      </c>
    </row>
    <row r="326" spans="1:13" ht="25.5">
      <c r="A326" s="632" t="s">
        <v>1362</v>
      </c>
      <c r="B326" s="633" t="s">
        <v>1363</v>
      </c>
      <c r="C326" s="634">
        <v>2488556</v>
      </c>
      <c r="D326" s="634">
        <v>539244</v>
      </c>
      <c r="E326" s="634">
        <v>35623</v>
      </c>
      <c r="F326" s="634">
        <v>120746</v>
      </c>
      <c r="G326" s="634">
        <v>52448</v>
      </c>
      <c r="H326" s="634">
        <v>17624</v>
      </c>
      <c r="I326" s="634">
        <v>39083</v>
      </c>
      <c r="J326" s="634">
        <v>4884</v>
      </c>
      <c r="K326" s="634">
        <v>3550</v>
      </c>
      <c r="L326" s="634">
        <v>0</v>
      </c>
      <c r="M326" s="631">
        <f t="shared" si="5"/>
        <v>3301758</v>
      </c>
    </row>
    <row r="327" spans="1:13" ht="25.5">
      <c r="A327" s="632" t="s">
        <v>1364</v>
      </c>
      <c r="B327" s="633" t="s">
        <v>1365</v>
      </c>
      <c r="C327" s="634">
        <v>40590276</v>
      </c>
      <c r="D327" s="634">
        <v>10586996</v>
      </c>
      <c r="E327" s="634">
        <v>492192</v>
      </c>
      <c r="F327" s="634">
        <v>1761208</v>
      </c>
      <c r="G327" s="634">
        <v>1053519</v>
      </c>
      <c r="H327" s="634">
        <v>347623</v>
      </c>
      <c r="I327" s="634">
        <v>891607</v>
      </c>
      <c r="J327" s="634">
        <v>49644</v>
      </c>
      <c r="K327" s="634">
        <v>90596</v>
      </c>
      <c r="L327" s="634">
        <v>5302756</v>
      </c>
      <c r="M327" s="631">
        <f t="shared" si="5"/>
        <v>61166417</v>
      </c>
    </row>
    <row r="328" spans="1:13" ht="25.5">
      <c r="A328" s="632" t="s">
        <v>1366</v>
      </c>
      <c r="B328" s="633" t="s">
        <v>1367</v>
      </c>
      <c r="C328" s="634">
        <v>7949264</v>
      </c>
      <c r="D328" s="634">
        <v>2343816</v>
      </c>
      <c r="E328" s="634">
        <v>105057</v>
      </c>
      <c r="F328" s="634">
        <v>366715</v>
      </c>
      <c r="G328" s="634">
        <v>257735</v>
      </c>
      <c r="H328" s="634">
        <v>59340</v>
      </c>
      <c r="I328" s="634">
        <v>169076</v>
      </c>
      <c r="J328" s="634">
        <v>13500</v>
      </c>
      <c r="K328" s="634">
        <v>13142</v>
      </c>
      <c r="L328" s="634">
        <v>147904</v>
      </c>
      <c r="M328" s="631">
        <f t="shared" si="5"/>
        <v>11425549</v>
      </c>
    </row>
    <row r="329" spans="1:13" ht="25.5">
      <c r="A329" s="632" t="s">
        <v>1368</v>
      </c>
      <c r="B329" s="633" t="s">
        <v>1369</v>
      </c>
      <c r="C329" s="634">
        <v>4608224</v>
      </c>
      <c r="D329" s="634">
        <v>3083710</v>
      </c>
      <c r="E329" s="634">
        <v>64535</v>
      </c>
      <c r="F329" s="634">
        <v>220466</v>
      </c>
      <c r="G329" s="634">
        <v>109269</v>
      </c>
      <c r="H329" s="634">
        <v>31905</v>
      </c>
      <c r="I329" s="634">
        <v>75333</v>
      </c>
      <c r="J329" s="634">
        <v>9504</v>
      </c>
      <c r="K329" s="634">
        <v>6237</v>
      </c>
      <c r="L329" s="634">
        <v>0</v>
      </c>
      <c r="M329" s="631">
        <f t="shared" si="5"/>
        <v>8209183</v>
      </c>
    </row>
    <row r="330" spans="1:13" ht="25.5">
      <c r="A330" s="632" t="s">
        <v>1370</v>
      </c>
      <c r="B330" s="633" t="s">
        <v>1371</v>
      </c>
      <c r="C330" s="634">
        <v>19757966</v>
      </c>
      <c r="D330" s="634">
        <v>8250693</v>
      </c>
      <c r="E330" s="634">
        <v>272608</v>
      </c>
      <c r="F330" s="634">
        <v>939395</v>
      </c>
      <c r="G330" s="634">
        <v>339099</v>
      </c>
      <c r="H330" s="634">
        <v>132023</v>
      </c>
      <c r="I330" s="634">
        <v>260545</v>
      </c>
      <c r="J330" s="634">
        <v>40896</v>
      </c>
      <c r="K330" s="634">
        <v>24458</v>
      </c>
      <c r="L330" s="634">
        <v>0</v>
      </c>
      <c r="M330" s="631">
        <f t="shared" si="5"/>
        <v>30017683</v>
      </c>
    </row>
    <row r="331" spans="1:13" ht="25.5">
      <c r="A331" s="632" t="s">
        <v>1372</v>
      </c>
      <c r="B331" s="633" t="s">
        <v>1373</v>
      </c>
      <c r="C331" s="634">
        <v>1502681</v>
      </c>
      <c r="D331" s="634">
        <v>492768</v>
      </c>
      <c r="E331" s="634">
        <v>23475</v>
      </c>
      <c r="F331" s="634">
        <v>77089</v>
      </c>
      <c r="G331" s="634">
        <v>31242</v>
      </c>
      <c r="H331" s="634">
        <v>9741</v>
      </c>
      <c r="I331" s="634">
        <v>20636</v>
      </c>
      <c r="J331" s="634">
        <v>3660</v>
      </c>
      <c r="K331" s="634">
        <v>1626</v>
      </c>
      <c r="L331" s="634">
        <v>28858</v>
      </c>
      <c r="M331" s="631">
        <f t="shared" si="5"/>
        <v>2191776</v>
      </c>
    </row>
    <row r="332" spans="1:13" ht="25.5">
      <c r="A332" s="632" t="s">
        <v>1374</v>
      </c>
      <c r="B332" s="633" t="s">
        <v>1375</v>
      </c>
      <c r="C332" s="634">
        <v>1687652</v>
      </c>
      <c r="D332" s="634">
        <v>628807</v>
      </c>
      <c r="E332" s="634">
        <v>26048</v>
      </c>
      <c r="F332" s="634">
        <v>85974</v>
      </c>
      <c r="G332" s="634">
        <v>25094</v>
      </c>
      <c r="H332" s="634">
        <v>10702</v>
      </c>
      <c r="I332" s="634">
        <v>18810</v>
      </c>
      <c r="J332" s="634">
        <v>4152</v>
      </c>
      <c r="K332" s="634">
        <v>1715</v>
      </c>
      <c r="L332" s="634">
        <v>39335</v>
      </c>
      <c r="M332" s="631">
        <f t="shared" si="5"/>
        <v>2528289</v>
      </c>
    </row>
    <row r="333" spans="1:13" ht="25.5">
      <c r="A333" s="632" t="s">
        <v>1376</v>
      </c>
      <c r="B333" s="633" t="s">
        <v>1377</v>
      </c>
      <c r="C333" s="634">
        <v>3400009</v>
      </c>
      <c r="D333" s="634">
        <v>1178542</v>
      </c>
      <c r="E333" s="634">
        <v>49084</v>
      </c>
      <c r="F333" s="634">
        <v>165547</v>
      </c>
      <c r="G333" s="634">
        <v>93749</v>
      </c>
      <c r="H333" s="634">
        <v>24051</v>
      </c>
      <c r="I333" s="634">
        <v>61342</v>
      </c>
      <c r="J333" s="634">
        <v>7032</v>
      </c>
      <c r="K333" s="634">
        <v>4816</v>
      </c>
      <c r="L333" s="634">
        <v>53842</v>
      </c>
      <c r="M333" s="631">
        <f t="shared" si="5"/>
        <v>5038014</v>
      </c>
    </row>
    <row r="334" spans="1:13" ht="25.5">
      <c r="A334" s="632" t="s">
        <v>1378</v>
      </c>
      <c r="B334" s="633" t="s">
        <v>1379</v>
      </c>
      <c r="C334" s="634">
        <v>2733695</v>
      </c>
      <c r="D334" s="634">
        <v>810153</v>
      </c>
      <c r="E334" s="634">
        <v>37385</v>
      </c>
      <c r="F334" s="634">
        <v>128513</v>
      </c>
      <c r="G334" s="634">
        <v>21410</v>
      </c>
      <c r="H334" s="634">
        <v>21677</v>
      </c>
      <c r="I334" s="634">
        <v>36440</v>
      </c>
      <c r="J334" s="634">
        <v>4152</v>
      </c>
      <c r="K334" s="634">
        <v>5132</v>
      </c>
      <c r="L334" s="634">
        <v>0</v>
      </c>
      <c r="M334" s="631">
        <f t="shared" si="5"/>
        <v>3798557</v>
      </c>
    </row>
    <row r="335" spans="1:13" ht="25.5">
      <c r="A335" s="632" t="s">
        <v>1380</v>
      </c>
      <c r="B335" s="633" t="s">
        <v>1381</v>
      </c>
      <c r="C335" s="634">
        <v>741110</v>
      </c>
      <c r="D335" s="634">
        <v>329976</v>
      </c>
      <c r="E335" s="634">
        <v>12307</v>
      </c>
      <c r="F335" s="634">
        <v>39658</v>
      </c>
      <c r="G335" s="634">
        <v>8207</v>
      </c>
      <c r="H335" s="634">
        <v>4175</v>
      </c>
      <c r="I335" s="634">
        <v>5579</v>
      </c>
      <c r="J335" s="634">
        <v>2148</v>
      </c>
      <c r="K335" s="634">
        <v>463</v>
      </c>
      <c r="L335" s="634">
        <v>13237</v>
      </c>
      <c r="M335" s="631">
        <f t="shared" si="5"/>
        <v>1156860</v>
      </c>
    </row>
    <row r="336" spans="1:13" ht="25.5">
      <c r="A336" s="632" t="s">
        <v>1382</v>
      </c>
      <c r="B336" s="633" t="s">
        <v>1383</v>
      </c>
      <c r="C336" s="634">
        <v>3635201</v>
      </c>
      <c r="D336" s="634">
        <v>803810</v>
      </c>
      <c r="E336" s="634">
        <v>48612</v>
      </c>
      <c r="F336" s="634">
        <v>166653</v>
      </c>
      <c r="G336" s="634">
        <v>72653</v>
      </c>
      <c r="H336" s="634">
        <v>31097</v>
      </c>
      <c r="I336" s="634">
        <v>70893</v>
      </c>
      <c r="J336" s="634">
        <v>5856</v>
      </c>
      <c r="K336" s="634">
        <v>7984</v>
      </c>
      <c r="L336" s="634">
        <v>0</v>
      </c>
      <c r="M336" s="631">
        <f t="shared" si="5"/>
        <v>4842759</v>
      </c>
    </row>
    <row r="337" spans="1:13" ht="51">
      <c r="A337" s="632" t="s">
        <v>1384</v>
      </c>
      <c r="B337" s="633" t="s">
        <v>1385</v>
      </c>
      <c r="C337" s="634">
        <v>32991922</v>
      </c>
      <c r="D337" s="634">
        <v>11304776</v>
      </c>
      <c r="E337" s="634">
        <v>427999</v>
      </c>
      <c r="F337" s="634">
        <v>1498203</v>
      </c>
      <c r="G337" s="634">
        <v>1107182</v>
      </c>
      <c r="H337" s="634">
        <v>270164</v>
      </c>
      <c r="I337" s="634">
        <v>778729</v>
      </c>
      <c r="J337" s="634">
        <v>46764</v>
      </c>
      <c r="K337" s="634">
        <v>66914</v>
      </c>
      <c r="L337" s="634">
        <v>5536457</v>
      </c>
      <c r="M337" s="631">
        <f t="shared" si="5"/>
        <v>54029110</v>
      </c>
    </row>
    <row r="338" spans="1:13" ht="25.5">
      <c r="A338" s="632" t="s">
        <v>1386</v>
      </c>
      <c r="B338" s="633" t="s">
        <v>1387</v>
      </c>
      <c r="C338" s="634">
        <v>1501171</v>
      </c>
      <c r="D338" s="634">
        <v>606288</v>
      </c>
      <c r="E338" s="634">
        <v>24689</v>
      </c>
      <c r="F338" s="634">
        <v>79872</v>
      </c>
      <c r="G338" s="634">
        <v>18927</v>
      </c>
      <c r="H338" s="634">
        <v>8577</v>
      </c>
      <c r="I338" s="634">
        <v>12552</v>
      </c>
      <c r="J338" s="634">
        <v>4236</v>
      </c>
      <c r="K338" s="634">
        <v>1002</v>
      </c>
      <c r="L338" s="634">
        <v>0</v>
      </c>
      <c r="M338" s="631">
        <f t="shared" si="5"/>
        <v>2257314</v>
      </c>
    </row>
    <row r="339" spans="1:13" ht="25.5">
      <c r="A339" s="632" t="s">
        <v>1388</v>
      </c>
      <c r="B339" s="633" t="s">
        <v>1389</v>
      </c>
      <c r="C339" s="634">
        <v>2776927</v>
      </c>
      <c r="D339" s="634">
        <v>1153224</v>
      </c>
      <c r="E339" s="634">
        <v>40456</v>
      </c>
      <c r="F339" s="634">
        <v>136375</v>
      </c>
      <c r="G339" s="634">
        <v>37170</v>
      </c>
      <c r="H339" s="634">
        <v>17735</v>
      </c>
      <c r="I339" s="634">
        <v>30049</v>
      </c>
      <c r="J339" s="634">
        <v>6588</v>
      </c>
      <c r="K339" s="634">
        <v>2949</v>
      </c>
      <c r="L339" s="634">
        <v>0</v>
      </c>
      <c r="M339" s="631">
        <f t="shared" si="5"/>
        <v>4201473</v>
      </c>
    </row>
    <row r="340" spans="1:13" ht="38.25">
      <c r="A340" s="632" t="s">
        <v>1390</v>
      </c>
      <c r="B340" s="633" t="s">
        <v>1391</v>
      </c>
      <c r="C340" s="634">
        <v>5261004</v>
      </c>
      <c r="D340" s="634">
        <v>1222128</v>
      </c>
      <c r="E340" s="634">
        <v>69713</v>
      </c>
      <c r="F340" s="634">
        <v>243424</v>
      </c>
      <c r="G340" s="634">
        <v>120752</v>
      </c>
      <c r="H340" s="634">
        <v>38841</v>
      </c>
      <c r="I340" s="634">
        <v>92316</v>
      </c>
      <c r="J340" s="634">
        <v>8928</v>
      </c>
      <c r="K340" s="634">
        <v>8476</v>
      </c>
      <c r="L340" s="634">
        <v>61243</v>
      </c>
      <c r="M340" s="631">
        <f t="shared" si="5"/>
        <v>7126825</v>
      </c>
    </row>
    <row r="341" spans="1:13">
      <c r="A341" s="632" t="s">
        <v>1392</v>
      </c>
      <c r="B341" s="633" t="s">
        <v>1393</v>
      </c>
      <c r="C341" s="634">
        <v>9658150</v>
      </c>
      <c r="D341" s="634">
        <v>4533118</v>
      </c>
      <c r="E341" s="634">
        <v>120092</v>
      </c>
      <c r="F341" s="634">
        <v>427856</v>
      </c>
      <c r="G341" s="634">
        <v>230003</v>
      </c>
      <c r="H341" s="634">
        <v>82618</v>
      </c>
      <c r="I341" s="634">
        <v>203230</v>
      </c>
      <c r="J341" s="634">
        <v>10800</v>
      </c>
      <c r="K341" s="634">
        <v>21555</v>
      </c>
      <c r="L341" s="634">
        <v>18410</v>
      </c>
      <c r="M341" s="631">
        <f t="shared" si="5"/>
        <v>15305832</v>
      </c>
    </row>
    <row r="342" spans="1:13" ht="38.25">
      <c r="A342" s="632" t="s">
        <v>1394</v>
      </c>
      <c r="B342" s="633" t="s">
        <v>1395</v>
      </c>
      <c r="C342" s="634">
        <v>5041778</v>
      </c>
      <c r="D342" s="634">
        <v>1857328</v>
      </c>
      <c r="E342" s="634">
        <v>49269</v>
      </c>
      <c r="F342" s="634">
        <v>193507</v>
      </c>
      <c r="G342" s="634">
        <v>96213</v>
      </c>
      <c r="H342" s="634">
        <v>31845</v>
      </c>
      <c r="I342" s="634">
        <v>65758</v>
      </c>
      <c r="J342" s="634">
        <v>9600</v>
      </c>
      <c r="K342" s="634">
        <v>5528</v>
      </c>
      <c r="L342" s="634">
        <v>3498</v>
      </c>
      <c r="M342" s="631">
        <f t="shared" si="5"/>
        <v>7354324</v>
      </c>
    </row>
    <row r="343" spans="1:13" ht="38.25">
      <c r="A343" s="632" t="s">
        <v>1396</v>
      </c>
      <c r="B343" s="633" t="s">
        <v>1397</v>
      </c>
      <c r="C343" s="634">
        <v>1860080</v>
      </c>
      <c r="D343" s="634">
        <v>453180</v>
      </c>
      <c r="E343" s="634">
        <v>28624</v>
      </c>
      <c r="F343" s="634">
        <v>94526</v>
      </c>
      <c r="G343" s="634">
        <v>38247</v>
      </c>
      <c r="H343" s="634">
        <v>11833</v>
      </c>
      <c r="I343" s="634">
        <v>24674</v>
      </c>
      <c r="J343" s="634">
        <v>4620</v>
      </c>
      <c r="K343" s="634">
        <v>1910</v>
      </c>
      <c r="L343" s="634">
        <v>0</v>
      </c>
      <c r="M343" s="631">
        <f t="shared" si="5"/>
        <v>2517694</v>
      </c>
    </row>
    <row r="344" spans="1:13" ht="25.5">
      <c r="A344" s="632" t="s">
        <v>1398</v>
      </c>
      <c r="B344" s="633" t="s">
        <v>1399</v>
      </c>
      <c r="C344" s="634">
        <v>1022939</v>
      </c>
      <c r="D344" s="634">
        <v>430387</v>
      </c>
      <c r="E344" s="634">
        <v>16157</v>
      </c>
      <c r="F344" s="634">
        <v>52546</v>
      </c>
      <c r="G344" s="634">
        <v>5288</v>
      </c>
      <c r="H344" s="634">
        <v>5485</v>
      </c>
      <c r="I344" s="634">
        <v>4742</v>
      </c>
      <c r="J344" s="634">
        <v>3516</v>
      </c>
      <c r="K344" s="634">
        <v>503</v>
      </c>
      <c r="L344" s="634">
        <v>12627</v>
      </c>
      <c r="M344" s="631">
        <f t="shared" si="5"/>
        <v>1554190</v>
      </c>
    </row>
    <row r="345" spans="1:13" ht="25.5">
      <c r="A345" s="632" t="s">
        <v>1400</v>
      </c>
      <c r="B345" s="633" t="s">
        <v>1401</v>
      </c>
      <c r="C345" s="634">
        <v>5894520</v>
      </c>
      <c r="D345" s="634">
        <v>1863873</v>
      </c>
      <c r="E345" s="634">
        <v>62901</v>
      </c>
      <c r="F345" s="634">
        <v>245586</v>
      </c>
      <c r="G345" s="634">
        <v>91025</v>
      </c>
      <c r="H345" s="634">
        <v>39577</v>
      </c>
      <c r="I345" s="634">
        <v>77562</v>
      </c>
      <c r="J345" s="634">
        <v>6624</v>
      </c>
      <c r="K345" s="634">
        <v>8008</v>
      </c>
      <c r="L345" s="634">
        <v>30075</v>
      </c>
      <c r="M345" s="631">
        <f t="shared" si="5"/>
        <v>8319751</v>
      </c>
    </row>
    <row r="346" spans="1:13" ht="25.5">
      <c r="A346" s="632" t="s">
        <v>1402</v>
      </c>
      <c r="B346" s="633" t="s">
        <v>1403</v>
      </c>
      <c r="C346" s="634">
        <v>2455877</v>
      </c>
      <c r="D346" s="634">
        <v>1143048</v>
      </c>
      <c r="E346" s="634">
        <v>35541</v>
      </c>
      <c r="F346" s="634">
        <v>119644</v>
      </c>
      <c r="G346" s="634">
        <v>43970</v>
      </c>
      <c r="H346" s="634">
        <v>17372</v>
      </c>
      <c r="I346" s="634">
        <v>35404</v>
      </c>
      <c r="J346" s="634">
        <v>5184</v>
      </c>
      <c r="K346" s="634">
        <v>3475</v>
      </c>
      <c r="L346" s="634">
        <v>17088</v>
      </c>
      <c r="M346" s="631">
        <f t="shared" si="5"/>
        <v>3876603</v>
      </c>
    </row>
    <row r="347" spans="1:13" ht="25.5">
      <c r="A347" s="632" t="s">
        <v>1404</v>
      </c>
      <c r="B347" s="633" t="s">
        <v>1405</v>
      </c>
      <c r="C347" s="634">
        <v>2759285</v>
      </c>
      <c r="D347" s="634">
        <v>1745305</v>
      </c>
      <c r="E347" s="634">
        <v>38851</v>
      </c>
      <c r="F347" s="634">
        <v>132479</v>
      </c>
      <c r="G347" s="634">
        <v>61120</v>
      </c>
      <c r="H347" s="634">
        <v>18642</v>
      </c>
      <c r="I347" s="634">
        <v>42028</v>
      </c>
      <c r="J347" s="634">
        <v>5976</v>
      </c>
      <c r="K347" s="634">
        <v>3493</v>
      </c>
      <c r="L347" s="634">
        <v>0</v>
      </c>
      <c r="M347" s="631">
        <f t="shared" si="5"/>
        <v>4807179</v>
      </c>
    </row>
    <row r="348" spans="1:13" ht="25.5">
      <c r="A348" s="632" t="s">
        <v>1406</v>
      </c>
      <c r="B348" s="633" t="s">
        <v>1407</v>
      </c>
      <c r="C348" s="634">
        <v>3325497</v>
      </c>
      <c r="D348" s="634">
        <v>1024537</v>
      </c>
      <c r="E348" s="634">
        <v>46987</v>
      </c>
      <c r="F348" s="634">
        <v>159992</v>
      </c>
      <c r="G348" s="634">
        <v>91440</v>
      </c>
      <c r="H348" s="634">
        <v>23399</v>
      </c>
      <c r="I348" s="634">
        <v>59736</v>
      </c>
      <c r="J348" s="634">
        <v>6624</v>
      </c>
      <c r="K348" s="634">
        <v>4682</v>
      </c>
      <c r="L348" s="634">
        <v>77744</v>
      </c>
      <c r="M348" s="631">
        <f t="shared" si="5"/>
        <v>4820638</v>
      </c>
    </row>
    <row r="349" spans="1:13" ht="25.5">
      <c r="A349" s="632" t="s">
        <v>1408</v>
      </c>
      <c r="B349" s="633" t="s">
        <v>1409</v>
      </c>
      <c r="C349" s="634">
        <v>2250486</v>
      </c>
      <c r="D349" s="634">
        <v>753596</v>
      </c>
      <c r="E349" s="634">
        <v>29975</v>
      </c>
      <c r="F349" s="634">
        <v>104857</v>
      </c>
      <c r="G349" s="634">
        <v>33738</v>
      </c>
      <c r="H349" s="634">
        <v>15192</v>
      </c>
      <c r="I349" s="634">
        <v>28519</v>
      </c>
      <c r="J349" s="634">
        <v>4344</v>
      </c>
      <c r="K349" s="634">
        <v>2899</v>
      </c>
      <c r="L349" s="634">
        <v>105496</v>
      </c>
      <c r="M349" s="631">
        <f t="shared" si="5"/>
        <v>3329102</v>
      </c>
    </row>
    <row r="350" spans="1:13" ht="25.5">
      <c r="A350" s="632" t="s">
        <v>1410</v>
      </c>
      <c r="B350" s="633" t="s">
        <v>1411</v>
      </c>
      <c r="C350" s="634">
        <v>3079834</v>
      </c>
      <c r="D350" s="634">
        <v>650040</v>
      </c>
      <c r="E350" s="634">
        <v>44487</v>
      </c>
      <c r="F350" s="634">
        <v>149887</v>
      </c>
      <c r="G350" s="634">
        <v>92071</v>
      </c>
      <c r="H350" s="634">
        <v>22170</v>
      </c>
      <c r="I350" s="634">
        <v>59172</v>
      </c>
      <c r="J350" s="634">
        <v>6216</v>
      </c>
      <c r="K350" s="634">
        <v>4562</v>
      </c>
      <c r="L350" s="634">
        <v>50575</v>
      </c>
      <c r="M350" s="631">
        <f t="shared" si="5"/>
        <v>4159014</v>
      </c>
    </row>
    <row r="351" spans="1:13" ht="38.25">
      <c r="A351" s="632" t="s">
        <v>1412</v>
      </c>
      <c r="B351" s="633" t="s">
        <v>1413</v>
      </c>
      <c r="C351" s="634">
        <v>7286095</v>
      </c>
      <c r="D351" s="634">
        <v>3210063</v>
      </c>
      <c r="E351" s="634">
        <v>101405</v>
      </c>
      <c r="F351" s="634">
        <v>347262</v>
      </c>
      <c r="G351" s="634">
        <v>178230</v>
      </c>
      <c r="H351" s="634">
        <v>52329</v>
      </c>
      <c r="I351" s="634">
        <v>126239</v>
      </c>
      <c r="J351" s="634">
        <v>13776</v>
      </c>
      <c r="K351" s="634">
        <v>10848</v>
      </c>
      <c r="L351" s="634">
        <v>0</v>
      </c>
      <c r="M351" s="631">
        <f t="shared" si="5"/>
        <v>11326247</v>
      </c>
    </row>
    <row r="352" spans="1:13" ht="25.5">
      <c r="A352" s="632" t="s">
        <v>1414</v>
      </c>
      <c r="B352" s="633" t="s">
        <v>1415</v>
      </c>
      <c r="C352" s="634">
        <v>1957784</v>
      </c>
      <c r="D352" s="634">
        <v>522780</v>
      </c>
      <c r="E352" s="634">
        <v>29439</v>
      </c>
      <c r="F352" s="634">
        <v>97937</v>
      </c>
      <c r="G352" s="634">
        <v>47822</v>
      </c>
      <c r="H352" s="634">
        <v>13173</v>
      </c>
      <c r="I352" s="634">
        <v>30936</v>
      </c>
      <c r="J352" s="634">
        <v>4428</v>
      </c>
      <c r="K352" s="634">
        <v>2395</v>
      </c>
      <c r="L352" s="634">
        <v>79794</v>
      </c>
      <c r="M352" s="631">
        <f t="shared" si="5"/>
        <v>2786488</v>
      </c>
    </row>
    <row r="353" spans="1:13" ht="25.5">
      <c r="A353" s="632" t="s">
        <v>1416</v>
      </c>
      <c r="B353" s="633" t="s">
        <v>1417</v>
      </c>
      <c r="C353" s="634">
        <v>17860240</v>
      </c>
      <c r="D353" s="634">
        <v>6322400</v>
      </c>
      <c r="E353" s="634">
        <v>226610</v>
      </c>
      <c r="F353" s="634">
        <v>798425</v>
      </c>
      <c r="G353" s="634">
        <v>379256</v>
      </c>
      <c r="H353" s="634">
        <v>143584</v>
      </c>
      <c r="I353" s="634">
        <v>330083</v>
      </c>
      <c r="J353" s="634">
        <v>28416</v>
      </c>
      <c r="K353" s="634">
        <v>34938</v>
      </c>
      <c r="L353" s="634">
        <v>2893627</v>
      </c>
      <c r="M353" s="631">
        <f t="shared" si="5"/>
        <v>29017579</v>
      </c>
    </row>
    <row r="354" spans="1:13" ht="25.5">
      <c r="A354" s="632" t="s">
        <v>1418</v>
      </c>
      <c r="B354" s="633" t="s">
        <v>1419</v>
      </c>
      <c r="C354" s="634">
        <v>2745821</v>
      </c>
      <c r="D354" s="634">
        <v>886020</v>
      </c>
      <c r="E354" s="634">
        <v>40237</v>
      </c>
      <c r="F354" s="634">
        <v>134806</v>
      </c>
      <c r="G354" s="634">
        <v>61149</v>
      </c>
      <c r="H354" s="634">
        <v>20005</v>
      </c>
      <c r="I354" s="634">
        <v>45743</v>
      </c>
      <c r="J354" s="634">
        <v>5496</v>
      </c>
      <c r="K354" s="634">
        <v>4171</v>
      </c>
      <c r="L354" s="634">
        <v>0</v>
      </c>
      <c r="M354" s="631">
        <f t="shared" si="5"/>
        <v>3943448</v>
      </c>
    </row>
    <row r="355" spans="1:13" ht="25.5">
      <c r="A355" s="632" t="s">
        <v>1420</v>
      </c>
      <c r="B355" s="633" t="s">
        <v>1421</v>
      </c>
      <c r="C355" s="634">
        <v>3360797</v>
      </c>
      <c r="D355" s="634">
        <v>712296</v>
      </c>
      <c r="E355" s="634">
        <v>48123</v>
      </c>
      <c r="F355" s="634">
        <v>162433</v>
      </c>
      <c r="G355" s="634">
        <v>105798</v>
      </c>
      <c r="H355" s="634">
        <v>25039</v>
      </c>
      <c r="I355" s="634">
        <v>69862</v>
      </c>
      <c r="J355" s="634">
        <v>6444</v>
      </c>
      <c r="K355" s="634">
        <v>5415</v>
      </c>
      <c r="L355" s="634">
        <v>285825</v>
      </c>
      <c r="M355" s="631">
        <f t="shared" si="5"/>
        <v>4782032</v>
      </c>
    </row>
    <row r="356" spans="1:13">
      <c r="A356" s="632" t="s">
        <v>1422</v>
      </c>
      <c r="B356" s="633" t="s">
        <v>1423</v>
      </c>
      <c r="C356" s="634">
        <v>2286844</v>
      </c>
      <c r="D356" s="634">
        <v>1888087</v>
      </c>
      <c r="E356" s="634">
        <v>33363</v>
      </c>
      <c r="F356" s="634">
        <v>112116</v>
      </c>
      <c r="G356" s="634">
        <v>52639</v>
      </c>
      <c r="H356" s="634">
        <v>15911</v>
      </c>
      <c r="I356" s="634">
        <v>36593</v>
      </c>
      <c r="J356" s="634">
        <v>4884</v>
      </c>
      <c r="K356" s="634">
        <v>3099</v>
      </c>
      <c r="L356" s="634">
        <v>140673</v>
      </c>
      <c r="M356" s="631">
        <f t="shared" si="5"/>
        <v>4574209</v>
      </c>
    </row>
    <row r="357" spans="1:13" ht="25.5">
      <c r="A357" s="632" t="s">
        <v>1424</v>
      </c>
      <c r="B357" s="633" t="s">
        <v>1425</v>
      </c>
      <c r="C357" s="634">
        <v>1171880</v>
      </c>
      <c r="D357" s="634">
        <v>546809</v>
      </c>
      <c r="E357" s="634">
        <v>19908</v>
      </c>
      <c r="F357" s="634">
        <v>63793</v>
      </c>
      <c r="G357" s="634">
        <v>10300</v>
      </c>
      <c r="H357" s="634">
        <v>6242</v>
      </c>
      <c r="I357" s="634">
        <v>6799</v>
      </c>
      <c r="J357" s="634">
        <v>3540</v>
      </c>
      <c r="K357" s="634">
        <v>531</v>
      </c>
      <c r="L357" s="634">
        <v>0</v>
      </c>
      <c r="M357" s="631">
        <f t="shared" si="5"/>
        <v>1829802</v>
      </c>
    </row>
    <row r="358" spans="1:13" ht="25.5">
      <c r="A358" s="632" t="s">
        <v>1426</v>
      </c>
      <c r="B358" s="633" t="s">
        <v>1427</v>
      </c>
      <c r="C358" s="634">
        <v>1198361</v>
      </c>
      <c r="D358" s="634">
        <v>545760</v>
      </c>
      <c r="E358" s="634">
        <v>19893</v>
      </c>
      <c r="F358" s="634">
        <v>64179</v>
      </c>
      <c r="G358" s="634">
        <v>14816</v>
      </c>
      <c r="H358" s="634">
        <v>6735</v>
      </c>
      <c r="I358" s="634">
        <v>9590</v>
      </c>
      <c r="J358" s="634">
        <v>3444</v>
      </c>
      <c r="K358" s="634">
        <v>739</v>
      </c>
      <c r="L358" s="634">
        <v>0</v>
      </c>
      <c r="M358" s="631">
        <f t="shared" si="5"/>
        <v>1863517</v>
      </c>
    </row>
    <row r="359" spans="1:13" ht="25.5">
      <c r="A359" s="632" t="s">
        <v>1428</v>
      </c>
      <c r="B359" s="633" t="s">
        <v>1429</v>
      </c>
      <c r="C359" s="634">
        <v>3643182</v>
      </c>
      <c r="D359" s="634">
        <v>1012375</v>
      </c>
      <c r="E359" s="634">
        <v>51152</v>
      </c>
      <c r="F359" s="634">
        <v>173837</v>
      </c>
      <c r="G359" s="634">
        <v>47753</v>
      </c>
      <c r="H359" s="634">
        <v>28341</v>
      </c>
      <c r="I359" s="634">
        <v>53783</v>
      </c>
      <c r="J359" s="634">
        <v>6216</v>
      </c>
      <c r="K359" s="634">
        <v>6522</v>
      </c>
      <c r="L359" s="634">
        <v>164192</v>
      </c>
      <c r="M359" s="631">
        <f t="shared" si="5"/>
        <v>5187353</v>
      </c>
    </row>
    <row r="360" spans="1:13" ht="25.5">
      <c r="A360" s="632" t="s">
        <v>1430</v>
      </c>
      <c r="B360" s="633" t="s">
        <v>1431</v>
      </c>
      <c r="C360" s="634">
        <v>1774108</v>
      </c>
      <c r="D360" s="634">
        <v>782501</v>
      </c>
      <c r="E360" s="634">
        <v>26398</v>
      </c>
      <c r="F360" s="634">
        <v>88178</v>
      </c>
      <c r="G360" s="634">
        <v>18572</v>
      </c>
      <c r="H360" s="634">
        <v>11040</v>
      </c>
      <c r="I360" s="634">
        <v>16378</v>
      </c>
      <c r="J360" s="634">
        <v>4560</v>
      </c>
      <c r="K360" s="634">
        <v>1718</v>
      </c>
      <c r="L360" s="634">
        <v>0</v>
      </c>
      <c r="M360" s="631">
        <f t="shared" si="5"/>
        <v>2723453</v>
      </c>
    </row>
    <row r="361" spans="1:13" ht="25.5">
      <c r="A361" s="632" t="s">
        <v>1432</v>
      </c>
      <c r="B361" s="633" t="s">
        <v>1433</v>
      </c>
      <c r="C361" s="634">
        <v>3169155</v>
      </c>
      <c r="D361" s="634">
        <v>1214556</v>
      </c>
      <c r="E361" s="634">
        <v>45849</v>
      </c>
      <c r="F361" s="634">
        <v>154449</v>
      </c>
      <c r="G361" s="634">
        <v>42808</v>
      </c>
      <c r="H361" s="634">
        <v>22625</v>
      </c>
      <c r="I361" s="634">
        <v>41290</v>
      </c>
      <c r="J361" s="634">
        <v>6468</v>
      </c>
      <c r="K361" s="634">
        <v>4593</v>
      </c>
      <c r="L361" s="634">
        <v>74131</v>
      </c>
      <c r="M361" s="631">
        <f t="shared" si="5"/>
        <v>4775924</v>
      </c>
    </row>
    <row r="362" spans="1:13" ht="25.5">
      <c r="A362" s="632" t="s">
        <v>1434</v>
      </c>
      <c r="B362" s="633" t="s">
        <v>1435</v>
      </c>
      <c r="C362" s="634">
        <v>2178831</v>
      </c>
      <c r="D362" s="634">
        <v>712176</v>
      </c>
      <c r="E362" s="634">
        <v>31222</v>
      </c>
      <c r="F362" s="634">
        <v>105231</v>
      </c>
      <c r="G362" s="634">
        <v>13866</v>
      </c>
      <c r="H362" s="634">
        <v>16618</v>
      </c>
      <c r="I362" s="634">
        <v>25753</v>
      </c>
      <c r="J362" s="634">
        <v>4044</v>
      </c>
      <c r="K362" s="634">
        <v>3709</v>
      </c>
      <c r="L362" s="634">
        <v>62319</v>
      </c>
      <c r="M362" s="631">
        <f t="shared" si="5"/>
        <v>3153769</v>
      </c>
    </row>
    <row r="363" spans="1:13" ht="25.5">
      <c r="A363" s="632" t="s">
        <v>1436</v>
      </c>
      <c r="B363" s="633" t="s">
        <v>1437</v>
      </c>
      <c r="C363" s="634">
        <v>3882206</v>
      </c>
      <c r="D363" s="634">
        <v>1748230</v>
      </c>
      <c r="E363" s="634">
        <v>56180</v>
      </c>
      <c r="F363" s="634">
        <v>189155</v>
      </c>
      <c r="G363" s="634">
        <v>86960</v>
      </c>
      <c r="H363" s="634">
        <v>27532</v>
      </c>
      <c r="I363" s="634">
        <v>62781</v>
      </c>
      <c r="J363" s="634">
        <v>8100</v>
      </c>
      <c r="K363" s="634">
        <v>5530</v>
      </c>
      <c r="L363" s="634">
        <v>0</v>
      </c>
      <c r="M363" s="631">
        <f t="shared" si="5"/>
        <v>6066674</v>
      </c>
    </row>
    <row r="364" spans="1:13" ht="25.5">
      <c r="A364" s="632" t="s">
        <v>1438</v>
      </c>
      <c r="B364" s="633" t="s">
        <v>1439</v>
      </c>
      <c r="C364" s="634">
        <v>1493101</v>
      </c>
      <c r="D364" s="634">
        <v>722352</v>
      </c>
      <c r="E364" s="634">
        <v>24674</v>
      </c>
      <c r="F364" s="634">
        <v>79695</v>
      </c>
      <c r="G364" s="634">
        <v>17917</v>
      </c>
      <c r="H364" s="634">
        <v>8352</v>
      </c>
      <c r="I364" s="634">
        <v>11622</v>
      </c>
      <c r="J364" s="634">
        <v>4344</v>
      </c>
      <c r="K364" s="634">
        <v>897</v>
      </c>
      <c r="L364" s="634">
        <v>0</v>
      </c>
      <c r="M364" s="631">
        <f t="shared" si="5"/>
        <v>2362954</v>
      </c>
    </row>
    <row r="365" spans="1:13" ht="25.5">
      <c r="A365" s="632" t="s">
        <v>1440</v>
      </c>
      <c r="B365" s="633" t="s">
        <v>1441</v>
      </c>
      <c r="C365" s="634">
        <v>2101564</v>
      </c>
      <c r="D365" s="634">
        <v>831910</v>
      </c>
      <c r="E365" s="634">
        <v>30030</v>
      </c>
      <c r="F365" s="634">
        <v>101979</v>
      </c>
      <c r="G365" s="634">
        <v>32800</v>
      </c>
      <c r="H365" s="634">
        <v>14048</v>
      </c>
      <c r="I365" s="634">
        <v>26341</v>
      </c>
      <c r="J365" s="634">
        <v>4536</v>
      </c>
      <c r="K365" s="634">
        <v>2574</v>
      </c>
      <c r="L365" s="634">
        <v>59722</v>
      </c>
      <c r="M365" s="631">
        <f t="shared" si="5"/>
        <v>3205504</v>
      </c>
    </row>
    <row r="366" spans="1:13" ht="25.5">
      <c r="A366" s="632" t="s">
        <v>1442</v>
      </c>
      <c r="B366" s="633" t="s">
        <v>1443</v>
      </c>
      <c r="C366" s="634">
        <v>2466122</v>
      </c>
      <c r="D366" s="634">
        <v>776328</v>
      </c>
      <c r="E366" s="634">
        <v>36167</v>
      </c>
      <c r="F366" s="634">
        <v>121275</v>
      </c>
      <c r="G366" s="634">
        <v>58911</v>
      </c>
      <c r="H366" s="634">
        <v>16721</v>
      </c>
      <c r="I366" s="634">
        <v>38812</v>
      </c>
      <c r="J366" s="634">
        <v>5580</v>
      </c>
      <c r="K366" s="634">
        <v>3108</v>
      </c>
      <c r="L366" s="634">
        <v>176130</v>
      </c>
      <c r="M366" s="631">
        <f t="shared" si="5"/>
        <v>3699154</v>
      </c>
    </row>
    <row r="367" spans="1:13" ht="25.5">
      <c r="A367" s="632" t="s">
        <v>1444</v>
      </c>
      <c r="B367" s="633" t="s">
        <v>1445</v>
      </c>
      <c r="C367" s="634">
        <v>13004181</v>
      </c>
      <c r="D367" s="634">
        <v>7882806</v>
      </c>
      <c r="E367" s="634">
        <v>169601</v>
      </c>
      <c r="F367" s="634">
        <v>594479</v>
      </c>
      <c r="G367" s="634">
        <v>407756</v>
      </c>
      <c r="H367" s="634">
        <v>101972</v>
      </c>
      <c r="I367" s="634">
        <v>283925</v>
      </c>
      <c r="J367" s="634">
        <v>19452</v>
      </c>
      <c r="K367" s="634">
        <v>24069</v>
      </c>
      <c r="L367" s="634">
        <v>796235</v>
      </c>
      <c r="M367" s="631">
        <f t="shared" si="5"/>
        <v>23284476</v>
      </c>
    </row>
    <row r="368" spans="1:13" ht="25.5">
      <c r="A368" s="632" t="s">
        <v>1446</v>
      </c>
      <c r="B368" s="633" t="s">
        <v>1447</v>
      </c>
      <c r="C368" s="634">
        <v>1413915</v>
      </c>
      <c r="D368" s="634">
        <v>710474</v>
      </c>
      <c r="E368" s="634">
        <v>20664</v>
      </c>
      <c r="F368" s="634">
        <v>69591</v>
      </c>
      <c r="G368" s="634">
        <v>23244</v>
      </c>
      <c r="H368" s="634">
        <v>8849</v>
      </c>
      <c r="I368" s="634">
        <v>16340</v>
      </c>
      <c r="J368" s="634">
        <v>3468</v>
      </c>
      <c r="K368" s="634">
        <v>1408</v>
      </c>
      <c r="L368" s="634">
        <v>36369</v>
      </c>
      <c r="M368" s="631">
        <f t="shared" si="5"/>
        <v>2304322</v>
      </c>
    </row>
    <row r="369" spans="1:13" ht="25.5">
      <c r="A369" s="632" t="s">
        <v>1448</v>
      </c>
      <c r="B369" s="633" t="s">
        <v>1449</v>
      </c>
      <c r="C369" s="634">
        <v>5303021</v>
      </c>
      <c r="D369" s="634">
        <v>2325348</v>
      </c>
      <c r="E369" s="634">
        <v>69660</v>
      </c>
      <c r="F369" s="634">
        <v>242099</v>
      </c>
      <c r="G369" s="634">
        <v>79832</v>
      </c>
      <c r="H369" s="634">
        <v>40096</v>
      </c>
      <c r="I369" s="634">
        <v>79635</v>
      </c>
      <c r="J369" s="634">
        <v>10236</v>
      </c>
      <c r="K369" s="634">
        <v>9004</v>
      </c>
      <c r="L369" s="634">
        <v>201850</v>
      </c>
      <c r="M369" s="631">
        <f t="shared" si="5"/>
        <v>8360781</v>
      </c>
    </row>
    <row r="370" spans="1:13" ht="25.5">
      <c r="A370" s="632" t="s">
        <v>1450</v>
      </c>
      <c r="B370" s="633" t="s">
        <v>1451</v>
      </c>
      <c r="C370" s="634">
        <v>3586545</v>
      </c>
      <c r="D370" s="634">
        <v>877200</v>
      </c>
      <c r="E370" s="634">
        <v>51530</v>
      </c>
      <c r="F370" s="634">
        <v>174145</v>
      </c>
      <c r="G370" s="634">
        <v>98907</v>
      </c>
      <c r="H370" s="634">
        <v>25332</v>
      </c>
      <c r="I370" s="634">
        <v>65044</v>
      </c>
      <c r="J370" s="634">
        <v>7368</v>
      </c>
      <c r="K370" s="634">
        <v>5068</v>
      </c>
      <c r="L370" s="634">
        <v>218447</v>
      </c>
      <c r="M370" s="631">
        <f t="shared" si="5"/>
        <v>5109586</v>
      </c>
    </row>
    <row r="371" spans="1:13" ht="25.5">
      <c r="A371" s="632" t="s">
        <v>1452</v>
      </c>
      <c r="B371" s="633" t="s">
        <v>1453</v>
      </c>
      <c r="C371" s="634">
        <v>3699940</v>
      </c>
      <c r="D371" s="634">
        <v>1880904</v>
      </c>
      <c r="E371" s="634">
        <v>59681</v>
      </c>
      <c r="F371" s="634">
        <v>194886</v>
      </c>
      <c r="G371" s="634">
        <v>45183</v>
      </c>
      <c r="H371" s="634">
        <v>20647</v>
      </c>
      <c r="I371" s="634">
        <v>29180</v>
      </c>
      <c r="J371" s="634">
        <v>10200</v>
      </c>
      <c r="K371" s="634">
        <v>2257</v>
      </c>
      <c r="L371" s="634">
        <v>164092</v>
      </c>
      <c r="M371" s="631">
        <f t="shared" si="5"/>
        <v>6106970</v>
      </c>
    </row>
    <row r="372" spans="1:13" ht="25.5">
      <c r="A372" s="632" t="s">
        <v>1454</v>
      </c>
      <c r="B372" s="633" t="s">
        <v>1455</v>
      </c>
      <c r="C372" s="634">
        <v>2176342</v>
      </c>
      <c r="D372" s="634">
        <v>1263412</v>
      </c>
      <c r="E372" s="634">
        <v>31271</v>
      </c>
      <c r="F372" s="634">
        <v>105100</v>
      </c>
      <c r="G372" s="634">
        <v>48243</v>
      </c>
      <c r="H372" s="634">
        <v>17197</v>
      </c>
      <c r="I372" s="634">
        <v>39914</v>
      </c>
      <c r="J372" s="634">
        <v>3852</v>
      </c>
      <c r="K372" s="634">
        <v>4005</v>
      </c>
      <c r="L372" s="634">
        <v>85324</v>
      </c>
      <c r="M372" s="631">
        <f t="shared" si="5"/>
        <v>3774660</v>
      </c>
    </row>
    <row r="373" spans="1:13" ht="25.5">
      <c r="A373" s="632" t="s">
        <v>1456</v>
      </c>
      <c r="B373" s="633" t="s">
        <v>1457</v>
      </c>
      <c r="C373" s="634">
        <v>1634955</v>
      </c>
      <c r="D373" s="634">
        <v>725372</v>
      </c>
      <c r="E373" s="634">
        <v>22330</v>
      </c>
      <c r="F373" s="634">
        <v>77308</v>
      </c>
      <c r="G373" s="634">
        <v>14582</v>
      </c>
      <c r="H373" s="634">
        <v>11122</v>
      </c>
      <c r="I373" s="634">
        <v>17173</v>
      </c>
      <c r="J373" s="634">
        <v>3204</v>
      </c>
      <c r="K373" s="634">
        <v>2131</v>
      </c>
      <c r="L373" s="634">
        <v>58812</v>
      </c>
      <c r="M373" s="631">
        <f t="shared" si="5"/>
        <v>2566989</v>
      </c>
    </row>
    <row r="374" spans="1:13" ht="25.5">
      <c r="A374" s="632" t="s">
        <v>1458</v>
      </c>
      <c r="B374" s="633" t="s">
        <v>1459</v>
      </c>
      <c r="C374" s="634">
        <v>1794772</v>
      </c>
      <c r="D374" s="634">
        <v>857190</v>
      </c>
      <c r="E374" s="634">
        <v>27041</v>
      </c>
      <c r="F374" s="634">
        <v>90104</v>
      </c>
      <c r="G374" s="634">
        <v>21463</v>
      </c>
      <c r="H374" s="634">
        <v>11333</v>
      </c>
      <c r="I374" s="634">
        <v>18030</v>
      </c>
      <c r="J374" s="634">
        <v>4356</v>
      </c>
      <c r="K374" s="634">
        <v>1815</v>
      </c>
      <c r="L374" s="634">
        <v>0</v>
      </c>
      <c r="M374" s="631">
        <f t="shared" si="5"/>
        <v>2826104</v>
      </c>
    </row>
    <row r="375" spans="1:13" ht="25.5">
      <c r="A375" s="632" t="s">
        <v>1460</v>
      </c>
      <c r="B375" s="633" t="s">
        <v>1461</v>
      </c>
      <c r="C375" s="634">
        <v>2028232</v>
      </c>
      <c r="D375" s="634">
        <v>945456</v>
      </c>
      <c r="E375" s="634">
        <v>31765</v>
      </c>
      <c r="F375" s="634">
        <v>104418</v>
      </c>
      <c r="G375" s="634">
        <v>28392</v>
      </c>
      <c r="H375" s="634">
        <v>12374</v>
      </c>
      <c r="I375" s="634">
        <v>20590</v>
      </c>
      <c r="J375" s="634">
        <v>5232</v>
      </c>
      <c r="K375" s="634">
        <v>1797</v>
      </c>
      <c r="L375" s="634">
        <v>0</v>
      </c>
      <c r="M375" s="631">
        <f t="shared" si="5"/>
        <v>3178256</v>
      </c>
    </row>
    <row r="376" spans="1:13" ht="25.5">
      <c r="A376" s="632" t="s">
        <v>1462</v>
      </c>
      <c r="B376" s="633" t="s">
        <v>1463</v>
      </c>
      <c r="C376" s="634">
        <v>988023</v>
      </c>
      <c r="D376" s="634">
        <v>445044</v>
      </c>
      <c r="E376" s="634">
        <v>16814</v>
      </c>
      <c r="F376" s="634">
        <v>53831</v>
      </c>
      <c r="G376" s="634">
        <v>8767</v>
      </c>
      <c r="H376" s="634">
        <v>5351</v>
      </c>
      <c r="I376" s="634">
        <v>5976</v>
      </c>
      <c r="J376" s="634">
        <v>2964</v>
      </c>
      <c r="K376" s="634">
        <v>492</v>
      </c>
      <c r="L376" s="634">
        <v>0</v>
      </c>
      <c r="M376" s="631">
        <f t="shared" si="5"/>
        <v>1527262</v>
      </c>
    </row>
    <row r="377" spans="1:13" ht="25.5">
      <c r="A377" s="632" t="s">
        <v>1464</v>
      </c>
      <c r="B377" s="633" t="s">
        <v>1465</v>
      </c>
      <c r="C377" s="634">
        <v>1629257</v>
      </c>
      <c r="D377" s="634">
        <v>499668</v>
      </c>
      <c r="E377" s="634">
        <v>25166</v>
      </c>
      <c r="F377" s="634">
        <v>82989</v>
      </c>
      <c r="G377" s="634">
        <v>35414</v>
      </c>
      <c r="H377" s="634">
        <v>10605</v>
      </c>
      <c r="I377" s="634">
        <v>23181</v>
      </c>
      <c r="J377" s="634">
        <v>3912</v>
      </c>
      <c r="K377" s="634">
        <v>1791</v>
      </c>
      <c r="L377" s="634">
        <v>53154</v>
      </c>
      <c r="M377" s="631">
        <f t="shared" si="5"/>
        <v>2365137</v>
      </c>
    </row>
    <row r="378" spans="1:13" ht="25.5">
      <c r="A378" s="632" t="s">
        <v>1466</v>
      </c>
      <c r="B378" s="633" t="s">
        <v>1467</v>
      </c>
      <c r="C378" s="634">
        <v>11409346</v>
      </c>
      <c r="D378" s="634">
        <v>4103401</v>
      </c>
      <c r="E378" s="634">
        <v>136140</v>
      </c>
      <c r="F378" s="634">
        <v>492881</v>
      </c>
      <c r="G378" s="634">
        <v>294492</v>
      </c>
      <c r="H378" s="634">
        <v>97070</v>
      </c>
      <c r="I378" s="634">
        <v>247109</v>
      </c>
      <c r="J378" s="634">
        <v>13092</v>
      </c>
      <c r="K378" s="634">
        <v>25340</v>
      </c>
      <c r="L378" s="634">
        <v>0</v>
      </c>
      <c r="M378" s="631">
        <f t="shared" si="5"/>
        <v>16818871</v>
      </c>
    </row>
    <row r="379" spans="1:13" ht="25.5">
      <c r="A379" s="632" t="s">
        <v>1468</v>
      </c>
      <c r="B379" s="633" t="s">
        <v>1469</v>
      </c>
      <c r="C379" s="634">
        <v>855645</v>
      </c>
      <c r="D379" s="634">
        <v>450327</v>
      </c>
      <c r="E379" s="634">
        <v>14043</v>
      </c>
      <c r="F379" s="634">
        <v>45478</v>
      </c>
      <c r="G379" s="634">
        <v>7978</v>
      </c>
      <c r="H379" s="634">
        <v>4806</v>
      </c>
      <c r="I379" s="634">
        <v>5883</v>
      </c>
      <c r="J379" s="634">
        <v>2448</v>
      </c>
      <c r="K379" s="634">
        <v>530</v>
      </c>
      <c r="L379" s="634">
        <v>21759</v>
      </c>
      <c r="M379" s="631">
        <f t="shared" si="5"/>
        <v>1408897</v>
      </c>
    </row>
    <row r="380" spans="1:13" ht="25.5">
      <c r="A380" s="632" t="s">
        <v>1470</v>
      </c>
      <c r="B380" s="633" t="s">
        <v>1471</v>
      </c>
      <c r="C380" s="634">
        <v>8207090</v>
      </c>
      <c r="D380" s="634">
        <v>1835208</v>
      </c>
      <c r="E380" s="634">
        <v>112694</v>
      </c>
      <c r="F380" s="634">
        <v>386687</v>
      </c>
      <c r="G380" s="634">
        <v>235129</v>
      </c>
      <c r="H380" s="634">
        <v>62134</v>
      </c>
      <c r="I380" s="634">
        <v>164526</v>
      </c>
      <c r="J380" s="634">
        <v>14556</v>
      </c>
      <c r="K380" s="634">
        <v>13875</v>
      </c>
      <c r="L380" s="634">
        <v>2251773</v>
      </c>
      <c r="M380" s="631">
        <f t="shared" si="5"/>
        <v>13283672</v>
      </c>
    </row>
    <row r="381" spans="1:13" ht="25.5">
      <c r="A381" s="632" t="s">
        <v>1472</v>
      </c>
      <c r="B381" s="633" t="s">
        <v>1473</v>
      </c>
      <c r="C381" s="634">
        <v>2856987</v>
      </c>
      <c r="D381" s="634">
        <v>1288740</v>
      </c>
      <c r="E381" s="634">
        <v>40334</v>
      </c>
      <c r="F381" s="634">
        <v>137166</v>
      </c>
      <c r="G381" s="634">
        <v>81228</v>
      </c>
      <c r="H381" s="634">
        <v>20357</v>
      </c>
      <c r="I381" s="634">
        <v>53004</v>
      </c>
      <c r="J381" s="634">
        <v>5736</v>
      </c>
      <c r="K381" s="634">
        <v>4149</v>
      </c>
      <c r="L381" s="634">
        <v>0</v>
      </c>
      <c r="M381" s="631">
        <f t="shared" si="5"/>
        <v>4487701</v>
      </c>
    </row>
    <row r="382" spans="1:13" ht="25.5">
      <c r="A382" s="632" t="s">
        <v>1474</v>
      </c>
      <c r="B382" s="633" t="s">
        <v>1475</v>
      </c>
      <c r="C382" s="634">
        <v>2812827</v>
      </c>
      <c r="D382" s="634">
        <v>566196</v>
      </c>
      <c r="E382" s="634">
        <v>40683</v>
      </c>
      <c r="F382" s="634">
        <v>136880</v>
      </c>
      <c r="G382" s="634">
        <v>64390</v>
      </c>
      <c r="H382" s="634">
        <v>20806</v>
      </c>
      <c r="I382" s="634">
        <v>48476</v>
      </c>
      <c r="J382" s="634">
        <v>5472</v>
      </c>
      <c r="K382" s="634">
        <v>4447</v>
      </c>
      <c r="L382" s="634">
        <v>83684</v>
      </c>
      <c r="M382" s="631">
        <f t="shared" si="5"/>
        <v>3783861</v>
      </c>
    </row>
    <row r="383" spans="1:13" ht="25.5">
      <c r="A383" s="632" t="s">
        <v>1476</v>
      </c>
      <c r="B383" s="633" t="s">
        <v>1477</v>
      </c>
      <c r="C383" s="634">
        <v>2310263</v>
      </c>
      <c r="D383" s="634">
        <v>785140</v>
      </c>
      <c r="E383" s="634">
        <v>33208</v>
      </c>
      <c r="F383" s="634">
        <v>111612</v>
      </c>
      <c r="G383" s="634">
        <v>49301</v>
      </c>
      <c r="H383" s="634">
        <v>18366</v>
      </c>
      <c r="I383" s="634">
        <v>41995</v>
      </c>
      <c r="J383" s="634">
        <v>3984</v>
      </c>
      <c r="K383" s="634">
        <v>4308</v>
      </c>
      <c r="L383" s="634">
        <v>26131</v>
      </c>
      <c r="M383" s="631">
        <f t="shared" si="5"/>
        <v>3384308</v>
      </c>
    </row>
    <row r="384" spans="1:13" ht="38.25">
      <c r="A384" s="632" t="s">
        <v>1478</v>
      </c>
      <c r="B384" s="633" t="s">
        <v>1479</v>
      </c>
      <c r="C384" s="634">
        <v>2300849</v>
      </c>
      <c r="D384" s="634">
        <v>1288860</v>
      </c>
      <c r="E384" s="634">
        <v>31932</v>
      </c>
      <c r="F384" s="634">
        <v>109565</v>
      </c>
      <c r="G384" s="634">
        <v>64750</v>
      </c>
      <c r="H384" s="634">
        <v>16096</v>
      </c>
      <c r="I384" s="634">
        <v>41491</v>
      </c>
      <c r="J384" s="634">
        <v>4536</v>
      </c>
      <c r="K384" s="634">
        <v>3208</v>
      </c>
      <c r="L384" s="634">
        <v>168916</v>
      </c>
      <c r="M384" s="631">
        <f t="shared" si="5"/>
        <v>4030203</v>
      </c>
    </row>
    <row r="385" spans="1:13" ht="25.5">
      <c r="A385" s="632" t="s">
        <v>1480</v>
      </c>
      <c r="B385" s="633" t="s">
        <v>1481</v>
      </c>
      <c r="C385" s="634">
        <v>1563552</v>
      </c>
      <c r="D385" s="634">
        <v>623160</v>
      </c>
      <c r="E385" s="634">
        <v>24631</v>
      </c>
      <c r="F385" s="634">
        <v>80840</v>
      </c>
      <c r="G385" s="634">
        <v>25860</v>
      </c>
      <c r="H385" s="634">
        <v>9540</v>
      </c>
      <c r="I385" s="634">
        <v>17191</v>
      </c>
      <c r="J385" s="634">
        <v>4008</v>
      </c>
      <c r="K385" s="634">
        <v>1382</v>
      </c>
      <c r="L385" s="634">
        <v>21526</v>
      </c>
      <c r="M385" s="631">
        <f t="shared" si="5"/>
        <v>2371690</v>
      </c>
    </row>
    <row r="386" spans="1:13" ht="25.5">
      <c r="A386" s="632" t="s">
        <v>1482</v>
      </c>
      <c r="B386" s="633" t="s">
        <v>1483</v>
      </c>
      <c r="C386" s="634">
        <v>1140085</v>
      </c>
      <c r="D386" s="634">
        <v>519358</v>
      </c>
      <c r="E386" s="634">
        <v>17948</v>
      </c>
      <c r="F386" s="634">
        <v>58186</v>
      </c>
      <c r="G386" s="634">
        <v>13045</v>
      </c>
      <c r="H386" s="634">
        <v>7004</v>
      </c>
      <c r="I386" s="634">
        <v>10451</v>
      </c>
      <c r="J386" s="634">
        <v>3588</v>
      </c>
      <c r="K386" s="634">
        <v>1018</v>
      </c>
      <c r="L386" s="634">
        <v>0</v>
      </c>
      <c r="M386" s="631">
        <f t="shared" si="5"/>
        <v>1770683</v>
      </c>
    </row>
    <row r="387" spans="1:13" ht="25.5">
      <c r="A387" s="632" t="s">
        <v>1484</v>
      </c>
      <c r="B387" s="633" t="s">
        <v>1485</v>
      </c>
      <c r="C387" s="634">
        <v>3597030</v>
      </c>
      <c r="D387" s="634">
        <v>832207</v>
      </c>
      <c r="E387" s="634">
        <v>51585</v>
      </c>
      <c r="F387" s="634">
        <v>174299</v>
      </c>
      <c r="G387" s="634">
        <v>104334</v>
      </c>
      <c r="H387" s="634">
        <v>25897</v>
      </c>
      <c r="I387" s="634">
        <v>68235</v>
      </c>
      <c r="J387" s="634">
        <v>7224</v>
      </c>
      <c r="K387" s="634">
        <v>5336</v>
      </c>
      <c r="L387" s="634">
        <v>126272</v>
      </c>
      <c r="M387" s="631">
        <f t="shared" si="5"/>
        <v>4992419</v>
      </c>
    </row>
    <row r="388" spans="1:13" ht="25.5">
      <c r="A388" s="632" t="s">
        <v>1486</v>
      </c>
      <c r="B388" s="633" t="s">
        <v>1487</v>
      </c>
      <c r="C388" s="634">
        <v>118486160</v>
      </c>
      <c r="D388" s="634">
        <v>25354376</v>
      </c>
      <c r="E388" s="634">
        <v>1409338</v>
      </c>
      <c r="F388" s="634">
        <v>5073262</v>
      </c>
      <c r="G388" s="634">
        <v>2226766</v>
      </c>
      <c r="H388" s="634">
        <v>1076117</v>
      </c>
      <c r="I388" s="634">
        <v>2462044</v>
      </c>
      <c r="J388" s="634">
        <v>126312</v>
      </c>
      <c r="K388" s="634">
        <v>297505</v>
      </c>
      <c r="L388" s="634">
        <v>3736183</v>
      </c>
      <c r="M388" s="631">
        <f t="shared" si="5"/>
        <v>160248063</v>
      </c>
    </row>
    <row r="389" spans="1:13" ht="25.5">
      <c r="A389" s="632" t="s">
        <v>1488</v>
      </c>
      <c r="B389" s="633" t="s">
        <v>1489</v>
      </c>
      <c r="C389" s="634">
        <v>18827605</v>
      </c>
      <c r="D389" s="634">
        <v>6095173</v>
      </c>
      <c r="E389" s="634">
        <v>233444</v>
      </c>
      <c r="F389" s="634">
        <v>837435</v>
      </c>
      <c r="G389" s="634">
        <v>410398</v>
      </c>
      <c r="H389" s="634">
        <v>140241</v>
      </c>
      <c r="I389" s="634">
        <v>328232</v>
      </c>
      <c r="J389" s="634">
        <v>29760</v>
      </c>
      <c r="K389" s="634">
        <v>31422</v>
      </c>
      <c r="L389" s="634">
        <v>771202</v>
      </c>
      <c r="M389" s="631">
        <f t="shared" ref="M389:M452" si="6">SUM(C389:L389)</f>
        <v>27704912</v>
      </c>
    </row>
    <row r="390" spans="1:13" ht="25.5">
      <c r="A390" s="632" t="s">
        <v>1490</v>
      </c>
      <c r="B390" s="633" t="s">
        <v>1491</v>
      </c>
      <c r="C390" s="634">
        <v>2669490</v>
      </c>
      <c r="D390" s="634">
        <v>1102441</v>
      </c>
      <c r="E390" s="634">
        <v>36619</v>
      </c>
      <c r="F390" s="634">
        <v>126127</v>
      </c>
      <c r="G390" s="634">
        <v>63558</v>
      </c>
      <c r="H390" s="634">
        <v>18732</v>
      </c>
      <c r="I390" s="634">
        <v>44178</v>
      </c>
      <c r="J390" s="634">
        <v>5280</v>
      </c>
      <c r="K390" s="634">
        <v>3762</v>
      </c>
      <c r="L390" s="634">
        <v>0</v>
      </c>
      <c r="M390" s="631">
        <f t="shared" si="6"/>
        <v>4070187</v>
      </c>
    </row>
    <row r="391" spans="1:13" ht="25.5">
      <c r="A391" s="632" t="s">
        <v>1492</v>
      </c>
      <c r="B391" s="633" t="s">
        <v>1493</v>
      </c>
      <c r="C391" s="634">
        <v>2569538</v>
      </c>
      <c r="D391" s="634">
        <v>2157480</v>
      </c>
      <c r="E391" s="634">
        <v>38646</v>
      </c>
      <c r="F391" s="634">
        <v>128573</v>
      </c>
      <c r="G391" s="634">
        <v>60811</v>
      </c>
      <c r="H391" s="634">
        <v>17306</v>
      </c>
      <c r="I391" s="634">
        <v>40152</v>
      </c>
      <c r="J391" s="634">
        <v>5796</v>
      </c>
      <c r="K391" s="634">
        <v>3155</v>
      </c>
      <c r="L391" s="634">
        <v>0</v>
      </c>
      <c r="M391" s="631">
        <f t="shared" si="6"/>
        <v>5021457</v>
      </c>
    </row>
    <row r="392" spans="1:13" ht="25.5">
      <c r="A392" s="632" t="s">
        <v>1494</v>
      </c>
      <c r="B392" s="633" t="s">
        <v>1495</v>
      </c>
      <c r="C392" s="634">
        <v>1835536</v>
      </c>
      <c r="D392" s="634">
        <v>916415</v>
      </c>
      <c r="E392" s="634">
        <v>30758</v>
      </c>
      <c r="F392" s="634">
        <v>98824</v>
      </c>
      <c r="G392" s="634">
        <v>19744</v>
      </c>
      <c r="H392" s="634">
        <v>10417</v>
      </c>
      <c r="I392" s="634">
        <v>13822</v>
      </c>
      <c r="J392" s="634">
        <v>5316</v>
      </c>
      <c r="K392" s="634">
        <v>1173</v>
      </c>
      <c r="L392" s="634">
        <v>130797</v>
      </c>
      <c r="M392" s="631">
        <f t="shared" si="6"/>
        <v>3062802</v>
      </c>
    </row>
    <row r="393" spans="1:13" ht="25.5">
      <c r="A393" s="632" t="s">
        <v>1496</v>
      </c>
      <c r="B393" s="633" t="s">
        <v>1497</v>
      </c>
      <c r="C393" s="634">
        <v>53556905</v>
      </c>
      <c r="D393" s="634">
        <v>10965818</v>
      </c>
      <c r="E393" s="634">
        <v>707785</v>
      </c>
      <c r="F393" s="634">
        <v>2427893</v>
      </c>
      <c r="G393" s="634">
        <v>1126109</v>
      </c>
      <c r="H393" s="634">
        <v>505884</v>
      </c>
      <c r="I393" s="634">
        <v>1195918</v>
      </c>
      <c r="J393" s="634">
        <v>64008</v>
      </c>
      <c r="K393" s="634">
        <v>142207</v>
      </c>
      <c r="L393" s="634">
        <v>3012459</v>
      </c>
      <c r="M393" s="631">
        <f t="shared" si="6"/>
        <v>73704986</v>
      </c>
    </row>
    <row r="394" spans="1:13" ht="25.5">
      <c r="A394" s="632" t="s">
        <v>1498</v>
      </c>
      <c r="B394" s="633" t="s">
        <v>1499</v>
      </c>
      <c r="C394" s="634">
        <v>3042938</v>
      </c>
      <c r="D394" s="634">
        <v>1303174</v>
      </c>
      <c r="E394" s="634">
        <v>45158</v>
      </c>
      <c r="F394" s="634">
        <v>150936</v>
      </c>
      <c r="G394" s="634">
        <v>72335</v>
      </c>
      <c r="H394" s="634">
        <v>20591</v>
      </c>
      <c r="I394" s="634">
        <v>48269</v>
      </c>
      <c r="J394" s="634">
        <v>6792</v>
      </c>
      <c r="K394" s="634">
        <v>3796</v>
      </c>
      <c r="L394" s="634">
        <v>136244</v>
      </c>
      <c r="M394" s="631">
        <f t="shared" si="6"/>
        <v>4830233</v>
      </c>
    </row>
    <row r="395" spans="1:13" ht="25.5">
      <c r="A395" s="632" t="s">
        <v>1500</v>
      </c>
      <c r="B395" s="633" t="s">
        <v>1501</v>
      </c>
      <c r="C395" s="634">
        <v>5389063</v>
      </c>
      <c r="D395" s="634">
        <v>2166527</v>
      </c>
      <c r="E395" s="634">
        <v>75976</v>
      </c>
      <c r="F395" s="634">
        <v>258341</v>
      </c>
      <c r="G395" s="634">
        <v>144739</v>
      </c>
      <c r="H395" s="634">
        <v>38498</v>
      </c>
      <c r="I395" s="634">
        <v>97926</v>
      </c>
      <c r="J395" s="634">
        <v>10920</v>
      </c>
      <c r="K395" s="634">
        <v>7879</v>
      </c>
      <c r="L395" s="634">
        <v>758225</v>
      </c>
      <c r="M395" s="631">
        <f t="shared" si="6"/>
        <v>8948094</v>
      </c>
    </row>
    <row r="396" spans="1:13" ht="25.5">
      <c r="A396" s="632" t="s">
        <v>1502</v>
      </c>
      <c r="B396" s="633" t="s">
        <v>1503</v>
      </c>
      <c r="C396" s="634">
        <v>3711942</v>
      </c>
      <c r="D396" s="634">
        <v>1182917</v>
      </c>
      <c r="E396" s="634">
        <v>51938</v>
      </c>
      <c r="F396" s="634">
        <v>176931</v>
      </c>
      <c r="G396" s="634">
        <v>91104</v>
      </c>
      <c r="H396" s="634">
        <v>28001</v>
      </c>
      <c r="I396" s="634">
        <v>68037</v>
      </c>
      <c r="J396" s="634">
        <v>6708</v>
      </c>
      <c r="K396" s="634">
        <v>6196</v>
      </c>
      <c r="L396" s="634">
        <v>147545</v>
      </c>
      <c r="M396" s="631">
        <f t="shared" si="6"/>
        <v>5471319</v>
      </c>
    </row>
    <row r="397" spans="1:13" ht="25.5">
      <c r="A397" s="632" t="s">
        <v>1504</v>
      </c>
      <c r="B397" s="633" t="s">
        <v>1505</v>
      </c>
      <c r="C397" s="634">
        <v>2255446</v>
      </c>
      <c r="D397" s="634">
        <v>467568</v>
      </c>
      <c r="E397" s="634">
        <v>32802</v>
      </c>
      <c r="F397" s="634">
        <v>110165</v>
      </c>
      <c r="G397" s="634">
        <v>60944</v>
      </c>
      <c r="H397" s="634">
        <v>15904</v>
      </c>
      <c r="I397" s="634">
        <v>40071</v>
      </c>
      <c r="J397" s="634">
        <v>4848</v>
      </c>
      <c r="K397" s="634">
        <v>3162</v>
      </c>
      <c r="L397" s="634">
        <v>0</v>
      </c>
      <c r="M397" s="631">
        <f t="shared" si="6"/>
        <v>2990910</v>
      </c>
    </row>
    <row r="398" spans="1:13" ht="25.5">
      <c r="A398" s="632" t="s">
        <v>1506</v>
      </c>
      <c r="B398" s="633" t="s">
        <v>1507</v>
      </c>
      <c r="C398" s="634">
        <v>2100892</v>
      </c>
      <c r="D398" s="634">
        <v>698496</v>
      </c>
      <c r="E398" s="634">
        <v>33278</v>
      </c>
      <c r="F398" s="634">
        <v>108948</v>
      </c>
      <c r="G398" s="634">
        <v>34872</v>
      </c>
      <c r="H398" s="634">
        <v>12658</v>
      </c>
      <c r="I398" s="634">
        <v>22942</v>
      </c>
      <c r="J398" s="634">
        <v>5556</v>
      </c>
      <c r="K398" s="634">
        <v>1767</v>
      </c>
      <c r="L398" s="634">
        <v>0</v>
      </c>
      <c r="M398" s="631">
        <f t="shared" si="6"/>
        <v>3019409</v>
      </c>
    </row>
    <row r="399" spans="1:13" ht="25.5">
      <c r="A399" s="632" t="s">
        <v>1508</v>
      </c>
      <c r="B399" s="633" t="s">
        <v>1509</v>
      </c>
      <c r="C399" s="634">
        <v>2983002</v>
      </c>
      <c r="D399" s="634">
        <v>754512</v>
      </c>
      <c r="E399" s="634">
        <v>44882</v>
      </c>
      <c r="F399" s="634">
        <v>149266</v>
      </c>
      <c r="G399" s="634">
        <v>69516</v>
      </c>
      <c r="H399" s="634">
        <v>19863</v>
      </c>
      <c r="I399" s="634">
        <v>45911</v>
      </c>
      <c r="J399" s="634">
        <v>6900</v>
      </c>
      <c r="K399" s="634">
        <v>3541</v>
      </c>
      <c r="L399" s="634">
        <v>47245</v>
      </c>
      <c r="M399" s="631">
        <f t="shared" si="6"/>
        <v>4124638</v>
      </c>
    </row>
    <row r="400" spans="1:13" ht="25.5">
      <c r="A400" s="632" t="s">
        <v>1510</v>
      </c>
      <c r="B400" s="633" t="s">
        <v>1511</v>
      </c>
      <c r="C400" s="634">
        <v>41591596</v>
      </c>
      <c r="D400" s="634">
        <v>14889517</v>
      </c>
      <c r="E400" s="634">
        <v>512415</v>
      </c>
      <c r="F400" s="634">
        <v>1826948</v>
      </c>
      <c r="G400" s="634">
        <v>883745</v>
      </c>
      <c r="H400" s="634">
        <v>343212</v>
      </c>
      <c r="I400" s="634">
        <v>802424</v>
      </c>
      <c r="J400" s="634">
        <v>58056</v>
      </c>
      <c r="K400" s="634">
        <v>86254</v>
      </c>
      <c r="L400" s="634">
        <v>3492287</v>
      </c>
      <c r="M400" s="631">
        <f t="shared" si="6"/>
        <v>64486454</v>
      </c>
    </row>
    <row r="401" spans="1:13" ht="25.5">
      <c r="A401" s="632" t="s">
        <v>1512</v>
      </c>
      <c r="B401" s="633" t="s">
        <v>1513</v>
      </c>
      <c r="C401" s="634">
        <v>4725344</v>
      </c>
      <c r="D401" s="634">
        <v>1827471</v>
      </c>
      <c r="E401" s="634">
        <v>63263</v>
      </c>
      <c r="F401" s="634">
        <v>219960</v>
      </c>
      <c r="G401" s="634">
        <v>106684</v>
      </c>
      <c r="H401" s="634">
        <v>34279</v>
      </c>
      <c r="I401" s="634">
        <v>79699</v>
      </c>
      <c r="J401" s="634">
        <v>8496</v>
      </c>
      <c r="K401" s="634">
        <v>7280</v>
      </c>
      <c r="L401" s="634">
        <v>241192</v>
      </c>
      <c r="M401" s="631">
        <f t="shared" si="6"/>
        <v>7313668</v>
      </c>
    </row>
    <row r="402" spans="1:13" ht="25.5">
      <c r="A402" s="632" t="s">
        <v>1514</v>
      </c>
      <c r="B402" s="633" t="s">
        <v>1515</v>
      </c>
      <c r="C402" s="634">
        <v>31298948</v>
      </c>
      <c r="D402" s="634">
        <v>8630672</v>
      </c>
      <c r="E402" s="634">
        <v>375970</v>
      </c>
      <c r="F402" s="634">
        <v>1351975</v>
      </c>
      <c r="G402" s="634">
        <v>927220</v>
      </c>
      <c r="H402" s="634">
        <v>285013</v>
      </c>
      <c r="I402" s="634">
        <v>775902</v>
      </c>
      <c r="J402" s="634">
        <v>27876</v>
      </c>
      <c r="K402" s="634">
        <v>78883</v>
      </c>
      <c r="L402" s="634">
        <v>1391317</v>
      </c>
      <c r="M402" s="631">
        <f t="shared" si="6"/>
        <v>45143776</v>
      </c>
    </row>
    <row r="403" spans="1:13" ht="25.5">
      <c r="A403" s="632" t="s">
        <v>1516</v>
      </c>
      <c r="B403" s="633" t="s">
        <v>1517</v>
      </c>
      <c r="C403" s="634">
        <v>2473457</v>
      </c>
      <c r="D403" s="634">
        <v>804747</v>
      </c>
      <c r="E403" s="634">
        <v>31957</v>
      </c>
      <c r="F403" s="634">
        <v>113715</v>
      </c>
      <c r="G403" s="634">
        <v>37561</v>
      </c>
      <c r="H403" s="634">
        <v>16006</v>
      </c>
      <c r="I403" s="634">
        <v>29733</v>
      </c>
      <c r="J403" s="634">
        <v>4632</v>
      </c>
      <c r="K403" s="634">
        <v>2868</v>
      </c>
      <c r="L403" s="634">
        <v>0</v>
      </c>
      <c r="M403" s="631">
        <f t="shared" si="6"/>
        <v>3514676</v>
      </c>
    </row>
    <row r="404" spans="1:13" ht="25.5">
      <c r="A404" s="632" t="s">
        <v>1518</v>
      </c>
      <c r="B404" s="633" t="s">
        <v>1519</v>
      </c>
      <c r="C404" s="634">
        <v>35879757</v>
      </c>
      <c r="D404" s="634">
        <v>7713088</v>
      </c>
      <c r="E404" s="634">
        <v>431011</v>
      </c>
      <c r="F404" s="634">
        <v>1534315</v>
      </c>
      <c r="G404" s="634">
        <v>594153</v>
      </c>
      <c r="H404" s="634">
        <v>352553</v>
      </c>
      <c r="I404" s="634">
        <v>791777</v>
      </c>
      <c r="J404" s="634">
        <v>28800</v>
      </c>
      <c r="K404" s="634">
        <v>103262</v>
      </c>
      <c r="L404" s="634">
        <v>1864475</v>
      </c>
      <c r="M404" s="631">
        <f t="shared" si="6"/>
        <v>49293191</v>
      </c>
    </row>
    <row r="405" spans="1:13" ht="25.5">
      <c r="A405" s="632" t="s">
        <v>1520</v>
      </c>
      <c r="B405" s="633" t="s">
        <v>1521</v>
      </c>
      <c r="C405" s="634">
        <v>1339632</v>
      </c>
      <c r="D405" s="634">
        <v>488052</v>
      </c>
      <c r="E405" s="634">
        <v>21345</v>
      </c>
      <c r="F405" s="634">
        <v>69735</v>
      </c>
      <c r="G405" s="634">
        <v>23264</v>
      </c>
      <c r="H405" s="634">
        <v>8149</v>
      </c>
      <c r="I405" s="634">
        <v>15052</v>
      </c>
      <c r="J405" s="634">
        <v>3504</v>
      </c>
      <c r="K405" s="634">
        <v>1162</v>
      </c>
      <c r="L405" s="634">
        <v>0</v>
      </c>
      <c r="M405" s="631">
        <f t="shared" si="6"/>
        <v>1969895</v>
      </c>
    </row>
    <row r="406" spans="1:13" ht="25.5">
      <c r="A406" s="632" t="s">
        <v>1522</v>
      </c>
      <c r="B406" s="633" t="s">
        <v>1523</v>
      </c>
      <c r="C406" s="634">
        <v>4079312</v>
      </c>
      <c r="D406" s="634">
        <v>1732643</v>
      </c>
      <c r="E406" s="634">
        <v>51376</v>
      </c>
      <c r="F406" s="634">
        <v>181514</v>
      </c>
      <c r="G406" s="634">
        <v>83051</v>
      </c>
      <c r="H406" s="634">
        <v>35309</v>
      </c>
      <c r="I406" s="634">
        <v>81826</v>
      </c>
      <c r="J406" s="634">
        <v>4908</v>
      </c>
      <c r="K406" s="634">
        <v>9288</v>
      </c>
      <c r="L406" s="634">
        <v>164564</v>
      </c>
      <c r="M406" s="631">
        <f t="shared" si="6"/>
        <v>6423791</v>
      </c>
    </row>
    <row r="407" spans="1:13" ht="25.5">
      <c r="A407" s="632" t="s">
        <v>1524</v>
      </c>
      <c r="B407" s="633" t="s">
        <v>1525</v>
      </c>
      <c r="C407" s="634">
        <v>1850040</v>
      </c>
      <c r="D407" s="634">
        <v>775124</v>
      </c>
      <c r="E407" s="634">
        <v>26265</v>
      </c>
      <c r="F407" s="634">
        <v>88890</v>
      </c>
      <c r="G407" s="634">
        <v>16820</v>
      </c>
      <c r="H407" s="634">
        <v>14162</v>
      </c>
      <c r="I407" s="634">
        <v>23849</v>
      </c>
      <c r="J407" s="634">
        <v>3312</v>
      </c>
      <c r="K407" s="634">
        <v>3188</v>
      </c>
      <c r="L407" s="634">
        <v>66960</v>
      </c>
      <c r="M407" s="631">
        <f t="shared" si="6"/>
        <v>2868610</v>
      </c>
    </row>
    <row r="408" spans="1:13" ht="25.5">
      <c r="A408" s="632" t="s">
        <v>1526</v>
      </c>
      <c r="B408" s="633" t="s">
        <v>1527</v>
      </c>
      <c r="C408" s="634">
        <v>3281690</v>
      </c>
      <c r="D408" s="634">
        <v>988483</v>
      </c>
      <c r="E408" s="634">
        <v>42693</v>
      </c>
      <c r="F408" s="634">
        <v>148800</v>
      </c>
      <c r="G408" s="634">
        <v>39826</v>
      </c>
      <c r="H408" s="634">
        <v>26649</v>
      </c>
      <c r="I408" s="634">
        <v>50876</v>
      </c>
      <c r="J408" s="634">
        <v>5256</v>
      </c>
      <c r="K408" s="634">
        <v>6523</v>
      </c>
      <c r="L408" s="634">
        <v>1735</v>
      </c>
      <c r="M408" s="631">
        <f t="shared" si="6"/>
        <v>4592531</v>
      </c>
    </row>
    <row r="409" spans="1:13" ht="25.5">
      <c r="A409" s="632" t="s">
        <v>1528</v>
      </c>
      <c r="B409" s="633" t="s">
        <v>1529</v>
      </c>
      <c r="C409" s="634">
        <v>15386136</v>
      </c>
      <c r="D409" s="634">
        <v>3039516</v>
      </c>
      <c r="E409" s="634">
        <v>213101</v>
      </c>
      <c r="F409" s="634">
        <v>729366</v>
      </c>
      <c r="G409" s="634">
        <v>451760</v>
      </c>
      <c r="H409" s="634">
        <v>112829</v>
      </c>
      <c r="I409" s="634">
        <v>306724</v>
      </c>
      <c r="J409" s="634">
        <v>29196</v>
      </c>
      <c r="K409" s="634">
        <v>24094</v>
      </c>
      <c r="L409" s="634">
        <v>459901</v>
      </c>
      <c r="M409" s="631">
        <f t="shared" si="6"/>
        <v>20752623</v>
      </c>
    </row>
    <row r="410" spans="1:13" ht="25.5">
      <c r="A410" s="632" t="s">
        <v>1530</v>
      </c>
      <c r="B410" s="633" t="s">
        <v>1531</v>
      </c>
      <c r="C410" s="634">
        <v>6468400</v>
      </c>
      <c r="D410" s="634">
        <v>864912</v>
      </c>
      <c r="E410" s="634">
        <v>88152</v>
      </c>
      <c r="F410" s="634">
        <v>300683</v>
      </c>
      <c r="G410" s="634">
        <v>207023</v>
      </c>
      <c r="H410" s="634">
        <v>47757</v>
      </c>
      <c r="I410" s="634">
        <v>135892</v>
      </c>
      <c r="J410" s="634">
        <v>11568</v>
      </c>
      <c r="K410" s="634">
        <v>10580</v>
      </c>
      <c r="L410" s="634">
        <v>0</v>
      </c>
      <c r="M410" s="631">
        <f t="shared" si="6"/>
        <v>8134967</v>
      </c>
    </row>
    <row r="411" spans="1:13" ht="25.5">
      <c r="A411" s="632" t="s">
        <v>1532</v>
      </c>
      <c r="B411" s="633" t="s">
        <v>1533</v>
      </c>
      <c r="C411" s="634">
        <v>1084783</v>
      </c>
      <c r="D411" s="634">
        <v>629078</v>
      </c>
      <c r="E411" s="634">
        <v>16778</v>
      </c>
      <c r="F411" s="634">
        <v>55483</v>
      </c>
      <c r="G411" s="634">
        <v>10948</v>
      </c>
      <c r="H411" s="634">
        <v>6511</v>
      </c>
      <c r="I411" s="634">
        <v>9101</v>
      </c>
      <c r="J411" s="634">
        <v>2784</v>
      </c>
      <c r="K411" s="634">
        <v>914</v>
      </c>
      <c r="L411" s="634">
        <v>41930</v>
      </c>
      <c r="M411" s="631">
        <f t="shared" si="6"/>
        <v>1858310</v>
      </c>
    </row>
    <row r="412" spans="1:13" ht="25.5">
      <c r="A412" s="632" t="s">
        <v>1534</v>
      </c>
      <c r="B412" s="633" t="s">
        <v>1535</v>
      </c>
      <c r="C412" s="634">
        <v>12640412</v>
      </c>
      <c r="D412" s="634">
        <v>2727770</v>
      </c>
      <c r="E412" s="634">
        <v>157175</v>
      </c>
      <c r="F412" s="634">
        <v>555464</v>
      </c>
      <c r="G412" s="634">
        <v>199824</v>
      </c>
      <c r="H412" s="634">
        <v>115053</v>
      </c>
      <c r="I412" s="634">
        <v>248025</v>
      </c>
      <c r="J412" s="634">
        <v>14004</v>
      </c>
      <c r="K412" s="634">
        <v>31672</v>
      </c>
      <c r="L412" s="634">
        <v>987379</v>
      </c>
      <c r="M412" s="631">
        <f t="shared" si="6"/>
        <v>17676778</v>
      </c>
    </row>
    <row r="413" spans="1:13" ht="25.5">
      <c r="A413" s="632" t="s">
        <v>1536</v>
      </c>
      <c r="B413" s="633" t="s">
        <v>1537</v>
      </c>
      <c r="C413" s="634">
        <v>3056836</v>
      </c>
      <c r="D413" s="634">
        <v>1157714</v>
      </c>
      <c r="E413" s="634">
        <v>45737</v>
      </c>
      <c r="F413" s="634">
        <v>151608</v>
      </c>
      <c r="G413" s="634">
        <v>74860</v>
      </c>
      <c r="H413" s="634">
        <v>21002</v>
      </c>
      <c r="I413" s="634">
        <v>49484</v>
      </c>
      <c r="J413" s="634">
        <v>7404</v>
      </c>
      <c r="K413" s="634">
        <v>3953</v>
      </c>
      <c r="L413" s="634">
        <v>0</v>
      </c>
      <c r="M413" s="631">
        <f t="shared" si="6"/>
        <v>4568598</v>
      </c>
    </row>
    <row r="414" spans="1:13" ht="25.5">
      <c r="A414" s="632" t="s">
        <v>1538</v>
      </c>
      <c r="B414" s="633" t="s">
        <v>1539</v>
      </c>
      <c r="C414" s="634">
        <v>1261906</v>
      </c>
      <c r="D414" s="634">
        <v>777555</v>
      </c>
      <c r="E414" s="634">
        <v>20326</v>
      </c>
      <c r="F414" s="634">
        <v>66172</v>
      </c>
      <c r="G414" s="634">
        <v>20046</v>
      </c>
      <c r="H414" s="634">
        <v>7600</v>
      </c>
      <c r="I414" s="634">
        <v>13185</v>
      </c>
      <c r="J414" s="634">
        <v>3336</v>
      </c>
      <c r="K414" s="634">
        <v>1056</v>
      </c>
      <c r="L414" s="634">
        <v>30723</v>
      </c>
      <c r="M414" s="631">
        <f t="shared" si="6"/>
        <v>2201905</v>
      </c>
    </row>
    <row r="415" spans="1:13" ht="25.5">
      <c r="A415" s="632" t="s">
        <v>1540</v>
      </c>
      <c r="B415" s="633" t="s">
        <v>1541</v>
      </c>
      <c r="C415" s="634">
        <v>4682467</v>
      </c>
      <c r="D415" s="634">
        <v>1103335</v>
      </c>
      <c r="E415" s="634">
        <v>58366</v>
      </c>
      <c r="F415" s="634">
        <v>209759</v>
      </c>
      <c r="G415" s="634">
        <v>69032</v>
      </c>
      <c r="H415" s="634">
        <v>34732</v>
      </c>
      <c r="I415" s="634">
        <v>68674</v>
      </c>
      <c r="J415" s="634">
        <v>6708</v>
      </c>
      <c r="K415" s="634">
        <v>7752</v>
      </c>
      <c r="L415" s="634">
        <v>19632</v>
      </c>
      <c r="M415" s="631">
        <f t="shared" si="6"/>
        <v>6260457</v>
      </c>
    </row>
    <row r="416" spans="1:13" ht="25.5">
      <c r="A416" s="632" t="s">
        <v>1542</v>
      </c>
      <c r="B416" s="633" t="s">
        <v>1543</v>
      </c>
      <c r="C416" s="634">
        <v>185194502</v>
      </c>
      <c r="D416" s="634">
        <v>34613666</v>
      </c>
      <c r="E416" s="634">
        <v>2222004</v>
      </c>
      <c r="F416" s="634">
        <v>7849390</v>
      </c>
      <c r="G416" s="634">
        <v>1124094</v>
      </c>
      <c r="H416" s="634">
        <v>1718052</v>
      </c>
      <c r="I416" s="634">
        <v>3103999</v>
      </c>
      <c r="J416" s="634">
        <v>204984</v>
      </c>
      <c r="K416" s="634">
        <v>484665</v>
      </c>
      <c r="L416" s="634">
        <v>3086157</v>
      </c>
      <c r="M416" s="631">
        <f t="shared" si="6"/>
        <v>239601513</v>
      </c>
    </row>
    <row r="417" spans="1:13" ht="25.5">
      <c r="A417" s="632" t="s">
        <v>1544</v>
      </c>
      <c r="B417" s="633" t="s">
        <v>1545</v>
      </c>
      <c r="C417" s="634">
        <v>8147322</v>
      </c>
      <c r="D417" s="634">
        <v>2925609</v>
      </c>
      <c r="E417" s="634">
        <v>108163</v>
      </c>
      <c r="F417" s="634">
        <v>376035</v>
      </c>
      <c r="G417" s="634">
        <v>262692</v>
      </c>
      <c r="H417" s="634">
        <v>61708</v>
      </c>
      <c r="I417" s="634">
        <v>173755</v>
      </c>
      <c r="J417" s="634">
        <v>14136</v>
      </c>
      <c r="K417" s="634">
        <v>13892</v>
      </c>
      <c r="L417" s="634">
        <v>0</v>
      </c>
      <c r="M417" s="631">
        <f t="shared" si="6"/>
        <v>12083312</v>
      </c>
    </row>
    <row r="418" spans="1:13" ht="25.5">
      <c r="A418" s="632" t="s">
        <v>1546</v>
      </c>
      <c r="B418" s="633" t="s">
        <v>1547</v>
      </c>
      <c r="C418" s="634">
        <v>3699638</v>
      </c>
      <c r="D418" s="634">
        <v>1234230</v>
      </c>
      <c r="E418" s="634">
        <v>52446</v>
      </c>
      <c r="F418" s="634">
        <v>177933</v>
      </c>
      <c r="G418" s="634">
        <v>106796</v>
      </c>
      <c r="H418" s="634">
        <v>26900</v>
      </c>
      <c r="I418" s="634">
        <v>70646</v>
      </c>
      <c r="J418" s="634">
        <v>7248</v>
      </c>
      <c r="K418" s="634">
        <v>5644</v>
      </c>
      <c r="L418" s="634">
        <v>217078</v>
      </c>
      <c r="M418" s="631">
        <f t="shared" si="6"/>
        <v>5598559</v>
      </c>
    </row>
    <row r="419" spans="1:13" ht="25.5">
      <c r="A419" s="632" t="s">
        <v>1548</v>
      </c>
      <c r="B419" s="633" t="s">
        <v>1549</v>
      </c>
      <c r="C419" s="634">
        <v>1190105</v>
      </c>
      <c r="D419" s="634">
        <v>628860</v>
      </c>
      <c r="E419" s="634">
        <v>20157</v>
      </c>
      <c r="F419" s="634">
        <v>64700</v>
      </c>
      <c r="G419" s="634">
        <v>10031</v>
      </c>
      <c r="H419" s="634">
        <v>6257</v>
      </c>
      <c r="I419" s="634">
        <v>6499</v>
      </c>
      <c r="J419" s="634">
        <v>3624</v>
      </c>
      <c r="K419" s="634">
        <v>502</v>
      </c>
      <c r="L419" s="634">
        <v>0</v>
      </c>
      <c r="M419" s="631">
        <f t="shared" si="6"/>
        <v>1930735</v>
      </c>
    </row>
    <row r="420" spans="1:13" ht="25.5">
      <c r="A420" s="632" t="s">
        <v>1550</v>
      </c>
      <c r="B420" s="633" t="s">
        <v>1551</v>
      </c>
      <c r="C420" s="634">
        <v>7841162</v>
      </c>
      <c r="D420" s="634">
        <v>3377065</v>
      </c>
      <c r="E420" s="634">
        <v>107238</v>
      </c>
      <c r="F420" s="634">
        <v>368310</v>
      </c>
      <c r="G420" s="634">
        <v>211097</v>
      </c>
      <c r="H420" s="634">
        <v>58062</v>
      </c>
      <c r="I420" s="634">
        <v>147914</v>
      </c>
      <c r="J420" s="634">
        <v>14916</v>
      </c>
      <c r="K420" s="634">
        <v>12590</v>
      </c>
      <c r="L420" s="634">
        <v>215616</v>
      </c>
      <c r="M420" s="631">
        <f t="shared" si="6"/>
        <v>12353970</v>
      </c>
    </row>
    <row r="421" spans="1:13" ht="38.25">
      <c r="A421" s="632" t="s">
        <v>1552</v>
      </c>
      <c r="B421" s="633" t="s">
        <v>1553</v>
      </c>
      <c r="C421" s="634">
        <v>8800667</v>
      </c>
      <c r="D421" s="634">
        <v>2087372</v>
      </c>
      <c r="E421" s="634">
        <v>117328</v>
      </c>
      <c r="F421" s="634">
        <v>400209</v>
      </c>
      <c r="G421" s="634">
        <v>258664</v>
      </c>
      <c r="H421" s="634">
        <v>72658</v>
      </c>
      <c r="I421" s="634">
        <v>194050</v>
      </c>
      <c r="J421" s="634">
        <v>18132</v>
      </c>
      <c r="K421" s="634">
        <v>17917</v>
      </c>
      <c r="L421" s="634">
        <v>0</v>
      </c>
      <c r="M421" s="631">
        <f t="shared" si="6"/>
        <v>11966997</v>
      </c>
    </row>
    <row r="422" spans="1:13" ht="25.5">
      <c r="A422" s="632" t="s">
        <v>1554</v>
      </c>
      <c r="B422" s="633" t="s">
        <v>1555</v>
      </c>
      <c r="C422" s="634">
        <v>1311818</v>
      </c>
      <c r="D422" s="634">
        <v>683227</v>
      </c>
      <c r="E422" s="634">
        <v>20605</v>
      </c>
      <c r="F422" s="634">
        <v>67469</v>
      </c>
      <c r="G422" s="634">
        <v>13075</v>
      </c>
      <c r="H422" s="634">
        <v>8421</v>
      </c>
      <c r="I422" s="634">
        <v>12372</v>
      </c>
      <c r="J422" s="634">
        <v>3324</v>
      </c>
      <c r="K422" s="634">
        <v>1369</v>
      </c>
      <c r="L422" s="634">
        <v>45442</v>
      </c>
      <c r="M422" s="631">
        <f t="shared" si="6"/>
        <v>2167122</v>
      </c>
    </row>
    <row r="423" spans="1:13" ht="25.5">
      <c r="A423" s="632" t="s">
        <v>1556</v>
      </c>
      <c r="B423" s="633" t="s">
        <v>1557</v>
      </c>
      <c r="C423" s="634">
        <v>2762918</v>
      </c>
      <c r="D423" s="634">
        <v>574596</v>
      </c>
      <c r="E423" s="634">
        <v>38876</v>
      </c>
      <c r="F423" s="634">
        <v>131805</v>
      </c>
      <c r="G423" s="634">
        <v>36445</v>
      </c>
      <c r="H423" s="634">
        <v>21368</v>
      </c>
      <c r="I423" s="634">
        <v>40577</v>
      </c>
      <c r="J423" s="634">
        <v>5004</v>
      </c>
      <c r="K423" s="634">
        <v>4868</v>
      </c>
      <c r="L423" s="634">
        <v>53690</v>
      </c>
      <c r="M423" s="631">
        <f t="shared" si="6"/>
        <v>3670147</v>
      </c>
    </row>
    <row r="424" spans="1:13" ht="25.5">
      <c r="A424" s="632" t="s">
        <v>1558</v>
      </c>
      <c r="B424" s="633" t="s">
        <v>1559</v>
      </c>
      <c r="C424" s="634">
        <v>6193155</v>
      </c>
      <c r="D424" s="634">
        <v>2645655</v>
      </c>
      <c r="E424" s="634">
        <v>89656</v>
      </c>
      <c r="F424" s="634">
        <v>301487</v>
      </c>
      <c r="G424" s="634">
        <v>103355</v>
      </c>
      <c r="H424" s="634">
        <v>41947</v>
      </c>
      <c r="I424" s="634">
        <v>81086</v>
      </c>
      <c r="J424" s="634">
        <v>14520</v>
      </c>
      <c r="K424" s="634">
        <v>7798</v>
      </c>
      <c r="L424" s="634">
        <v>0</v>
      </c>
      <c r="M424" s="631">
        <f t="shared" si="6"/>
        <v>9478659</v>
      </c>
    </row>
    <row r="425" spans="1:13" ht="25.5">
      <c r="A425" s="632" t="s">
        <v>1560</v>
      </c>
      <c r="B425" s="633" t="s">
        <v>1561</v>
      </c>
      <c r="C425" s="634">
        <v>1417707</v>
      </c>
      <c r="D425" s="634">
        <v>650784</v>
      </c>
      <c r="E425" s="634">
        <v>20382</v>
      </c>
      <c r="F425" s="634">
        <v>69550</v>
      </c>
      <c r="G425" s="634">
        <v>13278</v>
      </c>
      <c r="H425" s="634">
        <v>8415</v>
      </c>
      <c r="I425" s="634">
        <v>11501</v>
      </c>
      <c r="J425" s="634">
        <v>3288</v>
      </c>
      <c r="K425" s="634">
        <v>1198</v>
      </c>
      <c r="L425" s="634">
        <v>0</v>
      </c>
      <c r="M425" s="631">
        <f t="shared" si="6"/>
        <v>2196103</v>
      </c>
    </row>
    <row r="426" spans="1:13" ht="25.5">
      <c r="A426" s="632" t="s">
        <v>1562</v>
      </c>
      <c r="B426" s="633" t="s">
        <v>1563</v>
      </c>
      <c r="C426" s="634">
        <v>1050118</v>
      </c>
      <c r="D426" s="634">
        <v>400932</v>
      </c>
      <c r="E426" s="634">
        <v>17483</v>
      </c>
      <c r="F426" s="634">
        <v>56365</v>
      </c>
      <c r="G426" s="634">
        <v>9891</v>
      </c>
      <c r="H426" s="634">
        <v>5901</v>
      </c>
      <c r="I426" s="634">
        <v>7236</v>
      </c>
      <c r="J426" s="634">
        <v>3012</v>
      </c>
      <c r="K426" s="634">
        <v>646</v>
      </c>
      <c r="L426" s="634">
        <v>0</v>
      </c>
      <c r="M426" s="631">
        <f t="shared" si="6"/>
        <v>1551584</v>
      </c>
    </row>
    <row r="427" spans="1:13" ht="25.5">
      <c r="A427" s="632" t="s">
        <v>1564</v>
      </c>
      <c r="B427" s="633" t="s">
        <v>1565</v>
      </c>
      <c r="C427" s="634">
        <v>3467549</v>
      </c>
      <c r="D427" s="634">
        <v>2516261</v>
      </c>
      <c r="E427" s="634">
        <v>51075</v>
      </c>
      <c r="F427" s="634">
        <v>171288</v>
      </c>
      <c r="G427" s="634">
        <v>82339</v>
      </c>
      <c r="H427" s="634">
        <v>23374</v>
      </c>
      <c r="I427" s="634">
        <v>54414</v>
      </c>
      <c r="J427" s="634">
        <v>7668</v>
      </c>
      <c r="K427" s="634">
        <v>4299</v>
      </c>
      <c r="L427" s="634">
        <v>0</v>
      </c>
      <c r="M427" s="631">
        <f t="shared" si="6"/>
        <v>6378267</v>
      </c>
    </row>
    <row r="428" spans="1:13" ht="25.5">
      <c r="A428" s="632" t="s">
        <v>1566</v>
      </c>
      <c r="B428" s="633" t="s">
        <v>1567</v>
      </c>
      <c r="C428" s="634">
        <v>2871847</v>
      </c>
      <c r="D428" s="634">
        <v>1062544</v>
      </c>
      <c r="E428" s="634">
        <v>40028</v>
      </c>
      <c r="F428" s="634">
        <v>136990</v>
      </c>
      <c r="G428" s="634">
        <v>44869</v>
      </c>
      <c r="H428" s="634">
        <v>20362</v>
      </c>
      <c r="I428" s="634">
        <v>39575</v>
      </c>
      <c r="J428" s="634">
        <v>5604</v>
      </c>
      <c r="K428" s="634">
        <v>4138</v>
      </c>
      <c r="L428" s="634">
        <v>125810</v>
      </c>
      <c r="M428" s="631">
        <f t="shared" si="6"/>
        <v>4351767</v>
      </c>
    </row>
    <row r="429" spans="1:13" ht="25.5">
      <c r="A429" s="632" t="s">
        <v>1568</v>
      </c>
      <c r="B429" s="633" t="s">
        <v>1569</v>
      </c>
      <c r="C429" s="634">
        <v>6335085</v>
      </c>
      <c r="D429" s="634">
        <v>887664</v>
      </c>
      <c r="E429" s="634">
        <v>88780</v>
      </c>
      <c r="F429" s="634">
        <v>302751</v>
      </c>
      <c r="G429" s="634">
        <v>193683</v>
      </c>
      <c r="H429" s="634">
        <v>46135</v>
      </c>
      <c r="I429" s="634">
        <v>126274</v>
      </c>
      <c r="J429" s="634">
        <v>12060</v>
      </c>
      <c r="K429" s="634">
        <v>9735</v>
      </c>
      <c r="L429" s="634">
        <v>0</v>
      </c>
      <c r="M429" s="631">
        <f t="shared" si="6"/>
        <v>8002167</v>
      </c>
    </row>
    <row r="430" spans="1:13" ht="25.5">
      <c r="A430" s="632" t="s">
        <v>1570</v>
      </c>
      <c r="B430" s="633" t="s">
        <v>1571</v>
      </c>
      <c r="C430" s="634">
        <v>10376329</v>
      </c>
      <c r="D430" s="634">
        <v>1792332</v>
      </c>
      <c r="E430" s="634">
        <v>135014</v>
      </c>
      <c r="F430" s="634">
        <v>471689</v>
      </c>
      <c r="G430" s="634">
        <v>366155</v>
      </c>
      <c r="H430" s="634">
        <v>82924</v>
      </c>
      <c r="I430" s="634">
        <v>245452</v>
      </c>
      <c r="J430" s="634">
        <v>16380</v>
      </c>
      <c r="K430" s="634">
        <v>19968</v>
      </c>
      <c r="L430" s="634">
        <v>0</v>
      </c>
      <c r="M430" s="631">
        <f t="shared" si="6"/>
        <v>13506243</v>
      </c>
    </row>
    <row r="431" spans="1:13" ht="25.5">
      <c r="A431" s="632" t="s">
        <v>1572</v>
      </c>
      <c r="B431" s="633" t="s">
        <v>1573</v>
      </c>
      <c r="C431" s="634">
        <v>2098648</v>
      </c>
      <c r="D431" s="634">
        <v>658848</v>
      </c>
      <c r="E431" s="634">
        <v>32401</v>
      </c>
      <c r="F431" s="634">
        <v>106774</v>
      </c>
      <c r="G431" s="634">
        <v>48297</v>
      </c>
      <c r="H431" s="634">
        <v>13910</v>
      </c>
      <c r="I431" s="634">
        <v>31470</v>
      </c>
      <c r="J431" s="634">
        <v>4932</v>
      </c>
      <c r="K431" s="634">
        <v>2441</v>
      </c>
      <c r="L431" s="634">
        <v>14487</v>
      </c>
      <c r="M431" s="631">
        <f t="shared" si="6"/>
        <v>3012208</v>
      </c>
    </row>
    <row r="432" spans="1:13" ht="25.5">
      <c r="A432" s="632" t="s">
        <v>1574</v>
      </c>
      <c r="B432" s="633" t="s">
        <v>1575</v>
      </c>
      <c r="C432" s="634">
        <v>1871039</v>
      </c>
      <c r="D432" s="634">
        <v>793590</v>
      </c>
      <c r="E432" s="634">
        <v>29339</v>
      </c>
      <c r="F432" s="634">
        <v>96161</v>
      </c>
      <c r="G432" s="634">
        <v>32983</v>
      </c>
      <c r="H432" s="634">
        <v>12024</v>
      </c>
      <c r="I432" s="634">
        <v>23122</v>
      </c>
      <c r="J432" s="634">
        <v>4680</v>
      </c>
      <c r="K432" s="634">
        <v>1964</v>
      </c>
      <c r="L432" s="634">
        <v>0</v>
      </c>
      <c r="M432" s="631">
        <f t="shared" si="6"/>
        <v>2864902</v>
      </c>
    </row>
    <row r="433" spans="1:13" ht="25.5">
      <c r="A433" s="632" t="s">
        <v>1576</v>
      </c>
      <c r="B433" s="633" t="s">
        <v>1577</v>
      </c>
      <c r="C433" s="634">
        <v>957022</v>
      </c>
      <c r="D433" s="634">
        <v>539000</v>
      </c>
      <c r="E433" s="634">
        <v>16109</v>
      </c>
      <c r="F433" s="634">
        <v>51862</v>
      </c>
      <c r="G433" s="634">
        <v>6947</v>
      </c>
      <c r="H433" s="634">
        <v>5099</v>
      </c>
      <c r="I433" s="634">
        <v>5000</v>
      </c>
      <c r="J433" s="634">
        <v>2832</v>
      </c>
      <c r="K433" s="634">
        <v>439</v>
      </c>
      <c r="L433" s="634">
        <v>0</v>
      </c>
      <c r="M433" s="631">
        <f t="shared" si="6"/>
        <v>1584310</v>
      </c>
    </row>
    <row r="434" spans="1:13" ht="25.5">
      <c r="A434" s="632" t="s">
        <v>1578</v>
      </c>
      <c r="B434" s="633" t="s">
        <v>1579</v>
      </c>
      <c r="C434" s="634">
        <v>1678680</v>
      </c>
      <c r="D434" s="634">
        <v>739763</v>
      </c>
      <c r="E434" s="634">
        <v>24540</v>
      </c>
      <c r="F434" s="634">
        <v>82436</v>
      </c>
      <c r="G434" s="634">
        <v>40223</v>
      </c>
      <c r="H434" s="634">
        <v>11732</v>
      </c>
      <c r="I434" s="634">
        <v>27518</v>
      </c>
      <c r="J434" s="634">
        <v>3516</v>
      </c>
      <c r="K434" s="634">
        <v>2301</v>
      </c>
      <c r="L434" s="634">
        <v>19071</v>
      </c>
      <c r="M434" s="631">
        <f t="shared" si="6"/>
        <v>2629780</v>
      </c>
    </row>
    <row r="435" spans="1:13" ht="25.5">
      <c r="A435" s="632" t="s">
        <v>1580</v>
      </c>
      <c r="B435" s="633" t="s">
        <v>1581</v>
      </c>
      <c r="C435" s="634">
        <v>1534152</v>
      </c>
      <c r="D435" s="634">
        <v>674568</v>
      </c>
      <c r="E435" s="634">
        <v>24491</v>
      </c>
      <c r="F435" s="634">
        <v>79911</v>
      </c>
      <c r="G435" s="634">
        <v>19915</v>
      </c>
      <c r="H435" s="634">
        <v>9139</v>
      </c>
      <c r="I435" s="634">
        <v>14117</v>
      </c>
      <c r="J435" s="634">
        <v>4188</v>
      </c>
      <c r="K435" s="634">
        <v>1230</v>
      </c>
      <c r="L435" s="634">
        <v>36123</v>
      </c>
      <c r="M435" s="631">
        <f t="shared" si="6"/>
        <v>2397834</v>
      </c>
    </row>
    <row r="436" spans="1:13" ht="25.5">
      <c r="A436" s="632" t="s">
        <v>1582</v>
      </c>
      <c r="B436" s="633" t="s">
        <v>1583</v>
      </c>
      <c r="C436" s="634">
        <v>2563690</v>
      </c>
      <c r="D436" s="634">
        <v>577560</v>
      </c>
      <c r="E436" s="634">
        <v>38141</v>
      </c>
      <c r="F436" s="634">
        <v>127186</v>
      </c>
      <c r="G436" s="634">
        <v>57999</v>
      </c>
      <c r="H436" s="634">
        <v>17972</v>
      </c>
      <c r="I436" s="634">
        <v>41220</v>
      </c>
      <c r="J436" s="634">
        <v>5496</v>
      </c>
      <c r="K436" s="634">
        <v>3516</v>
      </c>
      <c r="L436" s="634">
        <v>215853</v>
      </c>
      <c r="M436" s="631">
        <f t="shared" si="6"/>
        <v>3648633</v>
      </c>
    </row>
    <row r="437" spans="1:13" ht="25.5">
      <c r="A437" s="632" t="s">
        <v>1584</v>
      </c>
      <c r="B437" s="633" t="s">
        <v>1585</v>
      </c>
      <c r="C437" s="634">
        <v>3695657</v>
      </c>
      <c r="D437" s="634">
        <v>809424</v>
      </c>
      <c r="E437" s="634">
        <v>50098</v>
      </c>
      <c r="F437" s="634">
        <v>173915</v>
      </c>
      <c r="G437" s="634">
        <v>86389</v>
      </c>
      <c r="H437" s="634">
        <v>24566</v>
      </c>
      <c r="I437" s="634">
        <v>57291</v>
      </c>
      <c r="J437" s="634">
        <v>7584</v>
      </c>
      <c r="K437" s="634">
        <v>4537</v>
      </c>
      <c r="L437" s="634">
        <v>62970</v>
      </c>
      <c r="M437" s="631">
        <f t="shared" si="6"/>
        <v>4972431</v>
      </c>
    </row>
    <row r="438" spans="1:13" ht="25.5">
      <c r="A438" s="632" t="s">
        <v>1586</v>
      </c>
      <c r="B438" s="633" t="s">
        <v>1587</v>
      </c>
      <c r="C438" s="634">
        <v>3003881</v>
      </c>
      <c r="D438" s="634">
        <v>918168</v>
      </c>
      <c r="E438" s="634">
        <v>42550</v>
      </c>
      <c r="F438" s="634">
        <v>144755</v>
      </c>
      <c r="G438" s="634">
        <v>77211</v>
      </c>
      <c r="H438" s="634">
        <v>20867</v>
      </c>
      <c r="I438" s="634">
        <v>51503</v>
      </c>
      <c r="J438" s="634">
        <v>6168</v>
      </c>
      <c r="K438" s="634">
        <v>4087</v>
      </c>
      <c r="L438" s="634">
        <v>93647</v>
      </c>
      <c r="M438" s="631">
        <f t="shared" si="6"/>
        <v>4362837</v>
      </c>
    </row>
    <row r="439" spans="1:13" ht="25.5">
      <c r="A439" s="632" t="s">
        <v>1588</v>
      </c>
      <c r="B439" s="633" t="s">
        <v>1589</v>
      </c>
      <c r="C439" s="634">
        <v>1356096</v>
      </c>
      <c r="D439" s="634">
        <v>523404</v>
      </c>
      <c r="E439" s="634">
        <v>21880</v>
      </c>
      <c r="F439" s="634">
        <v>71267</v>
      </c>
      <c r="G439" s="634">
        <v>19129</v>
      </c>
      <c r="H439" s="634">
        <v>7859</v>
      </c>
      <c r="I439" s="634">
        <v>12635</v>
      </c>
      <c r="J439" s="634">
        <v>3732</v>
      </c>
      <c r="K439" s="634">
        <v>975</v>
      </c>
      <c r="L439" s="634">
        <v>0</v>
      </c>
      <c r="M439" s="631">
        <f t="shared" si="6"/>
        <v>2016977</v>
      </c>
    </row>
    <row r="440" spans="1:13" ht="25.5">
      <c r="A440" s="632" t="s">
        <v>1590</v>
      </c>
      <c r="B440" s="633" t="s">
        <v>1591</v>
      </c>
      <c r="C440" s="634">
        <v>12359001</v>
      </c>
      <c r="D440" s="634">
        <v>865716</v>
      </c>
      <c r="E440" s="634">
        <v>144192</v>
      </c>
      <c r="F440" s="634">
        <v>534883</v>
      </c>
      <c r="G440" s="634">
        <v>209721</v>
      </c>
      <c r="H440" s="634">
        <v>90979</v>
      </c>
      <c r="I440" s="634">
        <v>191256</v>
      </c>
      <c r="J440" s="634">
        <v>15468</v>
      </c>
      <c r="K440" s="634">
        <v>20430</v>
      </c>
      <c r="L440" s="634">
        <v>76906</v>
      </c>
      <c r="M440" s="631">
        <f t="shared" si="6"/>
        <v>14508552</v>
      </c>
    </row>
    <row r="441" spans="1:13" ht="25.5">
      <c r="A441" s="632" t="s">
        <v>1592</v>
      </c>
      <c r="B441" s="633" t="s">
        <v>1593</v>
      </c>
      <c r="C441" s="634">
        <v>2011492</v>
      </c>
      <c r="D441" s="634">
        <v>631668</v>
      </c>
      <c r="E441" s="634">
        <v>32021</v>
      </c>
      <c r="F441" s="634">
        <v>103674</v>
      </c>
      <c r="G441" s="634">
        <v>39945</v>
      </c>
      <c r="H441" s="634">
        <v>12755</v>
      </c>
      <c r="I441" s="634">
        <v>25898</v>
      </c>
      <c r="J441" s="634">
        <v>5844</v>
      </c>
      <c r="K441" s="634">
        <v>1997</v>
      </c>
      <c r="L441" s="634">
        <v>0</v>
      </c>
      <c r="M441" s="631">
        <f t="shared" si="6"/>
        <v>2865294</v>
      </c>
    </row>
    <row r="442" spans="1:13" ht="25.5">
      <c r="A442" s="632" t="s">
        <v>1594</v>
      </c>
      <c r="B442" s="633" t="s">
        <v>1595</v>
      </c>
      <c r="C442" s="634">
        <v>17819924</v>
      </c>
      <c r="D442" s="634">
        <v>30302269</v>
      </c>
      <c r="E442" s="634">
        <v>228669</v>
      </c>
      <c r="F442" s="634">
        <v>806749</v>
      </c>
      <c r="G442" s="634">
        <v>547843</v>
      </c>
      <c r="H442" s="634">
        <v>139165</v>
      </c>
      <c r="I442" s="634">
        <v>386294</v>
      </c>
      <c r="J442" s="634">
        <v>26712</v>
      </c>
      <c r="K442" s="634">
        <v>32793</v>
      </c>
      <c r="L442" s="634">
        <v>0</v>
      </c>
      <c r="M442" s="631">
        <f t="shared" si="6"/>
        <v>50290418</v>
      </c>
    </row>
    <row r="443" spans="1:13" ht="25.5">
      <c r="A443" s="632" t="s">
        <v>1596</v>
      </c>
      <c r="B443" s="633" t="s">
        <v>1597</v>
      </c>
      <c r="C443" s="634">
        <v>1449494</v>
      </c>
      <c r="D443" s="634">
        <v>950028</v>
      </c>
      <c r="E443" s="634">
        <v>22673</v>
      </c>
      <c r="F443" s="634">
        <v>74639</v>
      </c>
      <c r="G443" s="634">
        <v>17768</v>
      </c>
      <c r="H443" s="634">
        <v>8153</v>
      </c>
      <c r="I443" s="634">
        <v>11729</v>
      </c>
      <c r="J443" s="634">
        <v>4104</v>
      </c>
      <c r="K443" s="634">
        <v>933</v>
      </c>
      <c r="L443" s="634">
        <v>102308</v>
      </c>
      <c r="M443" s="631">
        <f t="shared" si="6"/>
        <v>2641829</v>
      </c>
    </row>
    <row r="444" spans="1:13" ht="25.5">
      <c r="A444" s="632" t="s">
        <v>1598</v>
      </c>
      <c r="B444" s="633" t="s">
        <v>1599</v>
      </c>
      <c r="C444" s="634">
        <v>5658392</v>
      </c>
      <c r="D444" s="634">
        <v>1692036</v>
      </c>
      <c r="E444" s="634">
        <v>75973</v>
      </c>
      <c r="F444" s="634">
        <v>260927</v>
      </c>
      <c r="G444" s="634">
        <v>202528</v>
      </c>
      <c r="H444" s="634">
        <v>44729</v>
      </c>
      <c r="I444" s="634">
        <v>132897</v>
      </c>
      <c r="J444" s="634">
        <v>10632</v>
      </c>
      <c r="K444" s="634">
        <v>10538</v>
      </c>
      <c r="L444" s="634">
        <v>7646</v>
      </c>
      <c r="M444" s="631">
        <f t="shared" si="6"/>
        <v>8096298</v>
      </c>
    </row>
    <row r="445" spans="1:13" ht="25.5">
      <c r="A445" s="632" t="s">
        <v>1600</v>
      </c>
      <c r="B445" s="633" t="s">
        <v>1601</v>
      </c>
      <c r="C445" s="634">
        <v>773805</v>
      </c>
      <c r="D445" s="634">
        <v>402120</v>
      </c>
      <c r="E445" s="634">
        <v>13020</v>
      </c>
      <c r="F445" s="634">
        <v>41827</v>
      </c>
      <c r="G445" s="634">
        <v>5494</v>
      </c>
      <c r="H445" s="634">
        <v>4121</v>
      </c>
      <c r="I445" s="634">
        <v>3964</v>
      </c>
      <c r="J445" s="634">
        <v>2352</v>
      </c>
      <c r="K445" s="634">
        <v>352</v>
      </c>
      <c r="L445" s="634">
        <v>14372</v>
      </c>
      <c r="M445" s="631">
        <f t="shared" si="6"/>
        <v>1261427</v>
      </c>
    </row>
    <row r="446" spans="1:13" ht="25.5">
      <c r="A446" s="632" t="s">
        <v>1602</v>
      </c>
      <c r="B446" s="633" t="s">
        <v>1603</v>
      </c>
      <c r="C446" s="634">
        <v>887028</v>
      </c>
      <c r="D446" s="634">
        <v>415692</v>
      </c>
      <c r="E446" s="634">
        <v>13247</v>
      </c>
      <c r="F446" s="634">
        <v>44553</v>
      </c>
      <c r="G446" s="634">
        <v>9601</v>
      </c>
      <c r="H446" s="634">
        <v>5096</v>
      </c>
      <c r="I446" s="634">
        <v>7083</v>
      </c>
      <c r="J446" s="634">
        <v>2208</v>
      </c>
      <c r="K446" s="634">
        <v>646</v>
      </c>
      <c r="L446" s="634">
        <v>0</v>
      </c>
      <c r="M446" s="631">
        <f t="shared" si="6"/>
        <v>1385154</v>
      </c>
    </row>
    <row r="447" spans="1:13" ht="25.5">
      <c r="A447" s="632" t="s">
        <v>1604</v>
      </c>
      <c r="B447" s="633" t="s">
        <v>1605</v>
      </c>
      <c r="C447" s="634">
        <v>1040695</v>
      </c>
      <c r="D447" s="634">
        <v>522570</v>
      </c>
      <c r="E447" s="634">
        <v>17212</v>
      </c>
      <c r="F447" s="634">
        <v>55604</v>
      </c>
      <c r="G447" s="634">
        <v>10566</v>
      </c>
      <c r="H447" s="634">
        <v>5733</v>
      </c>
      <c r="I447" s="634">
        <v>7110</v>
      </c>
      <c r="J447" s="634">
        <v>3048</v>
      </c>
      <c r="K447" s="634">
        <v>582</v>
      </c>
      <c r="L447" s="634">
        <v>0</v>
      </c>
      <c r="M447" s="631">
        <f t="shared" si="6"/>
        <v>1663120</v>
      </c>
    </row>
    <row r="448" spans="1:13" ht="25.5">
      <c r="A448" s="632" t="s">
        <v>1606</v>
      </c>
      <c r="B448" s="633" t="s">
        <v>1607</v>
      </c>
      <c r="C448" s="634">
        <v>2106236</v>
      </c>
      <c r="D448" s="634">
        <v>620868</v>
      </c>
      <c r="E448" s="634">
        <v>32086</v>
      </c>
      <c r="F448" s="634">
        <v>106161</v>
      </c>
      <c r="G448" s="634">
        <v>37299</v>
      </c>
      <c r="H448" s="634">
        <v>14465</v>
      </c>
      <c r="I448" s="634">
        <v>28774</v>
      </c>
      <c r="J448" s="634">
        <v>4680</v>
      </c>
      <c r="K448" s="634">
        <v>2716</v>
      </c>
      <c r="L448" s="634">
        <v>31236</v>
      </c>
      <c r="M448" s="631">
        <f t="shared" si="6"/>
        <v>2984521</v>
      </c>
    </row>
    <row r="449" spans="1:13" ht="25.5">
      <c r="A449" s="632" t="s">
        <v>1608</v>
      </c>
      <c r="B449" s="633" t="s">
        <v>1609</v>
      </c>
      <c r="C449" s="634">
        <v>5069396</v>
      </c>
      <c r="D449" s="634">
        <v>1833152</v>
      </c>
      <c r="E449" s="634">
        <v>70052</v>
      </c>
      <c r="F449" s="634">
        <v>239096</v>
      </c>
      <c r="G449" s="634">
        <v>131452</v>
      </c>
      <c r="H449" s="634">
        <v>37801</v>
      </c>
      <c r="I449" s="634">
        <v>94174</v>
      </c>
      <c r="J449" s="634">
        <v>10068</v>
      </c>
      <c r="K449" s="634">
        <v>8243</v>
      </c>
      <c r="L449" s="634">
        <v>208180</v>
      </c>
      <c r="M449" s="631">
        <f t="shared" si="6"/>
        <v>7701614</v>
      </c>
    </row>
    <row r="450" spans="1:13" ht="25.5">
      <c r="A450" s="632" t="s">
        <v>1610</v>
      </c>
      <c r="B450" s="633" t="s">
        <v>1611</v>
      </c>
      <c r="C450" s="634">
        <v>11140850</v>
      </c>
      <c r="D450" s="634">
        <v>7295309</v>
      </c>
      <c r="E450" s="634">
        <v>149540</v>
      </c>
      <c r="F450" s="634">
        <v>516554</v>
      </c>
      <c r="G450" s="634">
        <v>373311</v>
      </c>
      <c r="H450" s="634">
        <v>88316</v>
      </c>
      <c r="I450" s="634">
        <v>254095</v>
      </c>
      <c r="J450" s="634">
        <v>17988</v>
      </c>
      <c r="K450" s="634">
        <v>20952</v>
      </c>
      <c r="L450" s="634">
        <v>0</v>
      </c>
      <c r="M450" s="631">
        <f t="shared" si="6"/>
        <v>19856915</v>
      </c>
    </row>
    <row r="451" spans="1:13" ht="25.5">
      <c r="A451" s="632" t="s">
        <v>1612</v>
      </c>
      <c r="B451" s="633" t="s">
        <v>1613</v>
      </c>
      <c r="C451" s="634">
        <v>2095901</v>
      </c>
      <c r="D451" s="634">
        <v>511668</v>
      </c>
      <c r="E451" s="634">
        <v>30663</v>
      </c>
      <c r="F451" s="634">
        <v>103110</v>
      </c>
      <c r="G451" s="634">
        <v>53292</v>
      </c>
      <c r="H451" s="634">
        <v>14426</v>
      </c>
      <c r="I451" s="634">
        <v>35208</v>
      </c>
      <c r="J451" s="634">
        <v>4428</v>
      </c>
      <c r="K451" s="634">
        <v>2759</v>
      </c>
      <c r="L451" s="634">
        <v>34795</v>
      </c>
      <c r="M451" s="631">
        <f t="shared" si="6"/>
        <v>2886250</v>
      </c>
    </row>
    <row r="452" spans="1:13" ht="25.5">
      <c r="A452" s="632" t="s">
        <v>1614</v>
      </c>
      <c r="B452" s="633" t="s">
        <v>1615</v>
      </c>
      <c r="C452" s="634">
        <v>2737016</v>
      </c>
      <c r="D452" s="634">
        <v>719341</v>
      </c>
      <c r="E452" s="634">
        <v>40273</v>
      </c>
      <c r="F452" s="634">
        <v>134534</v>
      </c>
      <c r="G452" s="634">
        <v>71983</v>
      </c>
      <c r="H452" s="634">
        <v>18935</v>
      </c>
      <c r="I452" s="634">
        <v>46695</v>
      </c>
      <c r="J452" s="634">
        <v>6300</v>
      </c>
      <c r="K452" s="634">
        <v>3632</v>
      </c>
      <c r="L452" s="634">
        <v>72728</v>
      </c>
      <c r="M452" s="631">
        <f t="shared" si="6"/>
        <v>3851437</v>
      </c>
    </row>
    <row r="453" spans="1:13" ht="25.5">
      <c r="A453" s="632" t="s">
        <v>1616</v>
      </c>
      <c r="B453" s="633" t="s">
        <v>1617</v>
      </c>
      <c r="C453" s="634">
        <v>9374236</v>
      </c>
      <c r="D453" s="634">
        <v>1021812</v>
      </c>
      <c r="E453" s="634">
        <v>129147</v>
      </c>
      <c r="F453" s="634">
        <v>442370</v>
      </c>
      <c r="G453" s="634">
        <v>294820</v>
      </c>
      <c r="H453" s="634">
        <v>71404</v>
      </c>
      <c r="I453" s="634">
        <v>200771</v>
      </c>
      <c r="J453" s="634">
        <v>16560</v>
      </c>
      <c r="K453" s="634">
        <v>16058</v>
      </c>
      <c r="L453" s="634">
        <v>0</v>
      </c>
      <c r="M453" s="631">
        <f t="shared" ref="M453:M516" si="7">SUM(C453:L453)</f>
        <v>11567178</v>
      </c>
    </row>
    <row r="454" spans="1:13" ht="25.5">
      <c r="A454" s="632" t="s">
        <v>1618</v>
      </c>
      <c r="B454" s="633" t="s">
        <v>1619</v>
      </c>
      <c r="C454" s="634">
        <v>1660999</v>
      </c>
      <c r="D454" s="634">
        <v>721864</v>
      </c>
      <c r="E454" s="634">
        <v>26884</v>
      </c>
      <c r="F454" s="634">
        <v>87325</v>
      </c>
      <c r="G454" s="634">
        <v>21705</v>
      </c>
      <c r="H454" s="634">
        <v>10105</v>
      </c>
      <c r="I454" s="634">
        <v>16168</v>
      </c>
      <c r="J454" s="634">
        <v>4392</v>
      </c>
      <c r="K454" s="634">
        <v>1433</v>
      </c>
      <c r="L454" s="634">
        <v>38042</v>
      </c>
      <c r="M454" s="631">
        <f t="shared" si="7"/>
        <v>2588917</v>
      </c>
    </row>
    <row r="455" spans="1:13" ht="25.5">
      <c r="A455" s="632" t="s">
        <v>1620</v>
      </c>
      <c r="B455" s="633" t="s">
        <v>1621</v>
      </c>
      <c r="C455" s="634">
        <v>4399176</v>
      </c>
      <c r="D455" s="634">
        <v>1690801</v>
      </c>
      <c r="E455" s="634">
        <v>61780</v>
      </c>
      <c r="F455" s="634">
        <v>210888</v>
      </c>
      <c r="G455" s="634">
        <v>95430</v>
      </c>
      <c r="H455" s="634">
        <v>30139</v>
      </c>
      <c r="I455" s="634">
        <v>67738</v>
      </c>
      <c r="J455" s="634">
        <v>9240</v>
      </c>
      <c r="K455" s="634">
        <v>5785</v>
      </c>
      <c r="L455" s="634">
        <v>0</v>
      </c>
      <c r="M455" s="631">
        <f t="shared" si="7"/>
        <v>6570977</v>
      </c>
    </row>
    <row r="456" spans="1:13" ht="25.5">
      <c r="A456" s="632" t="s">
        <v>1622</v>
      </c>
      <c r="B456" s="633" t="s">
        <v>1623</v>
      </c>
      <c r="C456" s="634">
        <v>3319903</v>
      </c>
      <c r="D456" s="634">
        <v>872811</v>
      </c>
      <c r="E456" s="634">
        <v>45315</v>
      </c>
      <c r="F456" s="634">
        <v>155218</v>
      </c>
      <c r="G456" s="634">
        <v>85652</v>
      </c>
      <c r="H456" s="634">
        <v>27219</v>
      </c>
      <c r="I456" s="634">
        <v>68691</v>
      </c>
      <c r="J456" s="634">
        <v>5124</v>
      </c>
      <c r="K456" s="634">
        <v>6684</v>
      </c>
      <c r="L456" s="634">
        <v>0</v>
      </c>
      <c r="M456" s="631">
        <f t="shared" si="7"/>
        <v>4586617</v>
      </c>
    </row>
    <row r="457" spans="1:13" ht="25.5">
      <c r="A457" s="632" t="s">
        <v>1624</v>
      </c>
      <c r="B457" s="633" t="s">
        <v>1625</v>
      </c>
      <c r="C457" s="634">
        <v>2749663</v>
      </c>
      <c r="D457" s="634">
        <v>557856</v>
      </c>
      <c r="E457" s="634">
        <v>40162</v>
      </c>
      <c r="F457" s="634">
        <v>134717</v>
      </c>
      <c r="G457" s="634">
        <v>77209</v>
      </c>
      <c r="H457" s="634">
        <v>19503</v>
      </c>
      <c r="I457" s="634">
        <v>50353</v>
      </c>
      <c r="J457" s="634">
        <v>5808</v>
      </c>
      <c r="K457" s="634">
        <v>3910</v>
      </c>
      <c r="L457" s="634">
        <v>0</v>
      </c>
      <c r="M457" s="631">
        <f t="shared" si="7"/>
        <v>3639181</v>
      </c>
    </row>
    <row r="458" spans="1:13" ht="25.5">
      <c r="A458" s="632" t="s">
        <v>1626</v>
      </c>
      <c r="B458" s="633" t="s">
        <v>1627</v>
      </c>
      <c r="C458" s="634">
        <v>2744451</v>
      </c>
      <c r="D458" s="634">
        <v>1193398</v>
      </c>
      <c r="E458" s="634">
        <v>38772</v>
      </c>
      <c r="F458" s="634">
        <v>131828</v>
      </c>
      <c r="G458" s="634">
        <v>63000</v>
      </c>
      <c r="H458" s="634">
        <v>19285</v>
      </c>
      <c r="I458" s="634">
        <v>44751</v>
      </c>
      <c r="J458" s="634">
        <v>5700</v>
      </c>
      <c r="K458" s="634">
        <v>3846</v>
      </c>
      <c r="L458" s="634">
        <v>72785</v>
      </c>
      <c r="M458" s="631">
        <f t="shared" si="7"/>
        <v>4317816</v>
      </c>
    </row>
    <row r="459" spans="1:13" ht="25.5">
      <c r="A459" s="632" t="s">
        <v>1628</v>
      </c>
      <c r="B459" s="633" t="s">
        <v>1629</v>
      </c>
      <c r="C459" s="634">
        <v>1836269</v>
      </c>
      <c r="D459" s="634">
        <v>871531</v>
      </c>
      <c r="E459" s="634">
        <v>26722</v>
      </c>
      <c r="F459" s="634">
        <v>89884</v>
      </c>
      <c r="G459" s="634">
        <v>36433</v>
      </c>
      <c r="H459" s="634">
        <v>12749</v>
      </c>
      <c r="I459" s="634">
        <v>27171</v>
      </c>
      <c r="J459" s="634">
        <v>3936</v>
      </c>
      <c r="K459" s="634">
        <v>2475</v>
      </c>
      <c r="L459" s="634">
        <v>0</v>
      </c>
      <c r="M459" s="631">
        <f t="shared" si="7"/>
        <v>2907170</v>
      </c>
    </row>
    <row r="460" spans="1:13" ht="25.5">
      <c r="A460" s="632" t="s">
        <v>1630</v>
      </c>
      <c r="B460" s="633" t="s">
        <v>1631</v>
      </c>
      <c r="C460" s="634">
        <v>3035939</v>
      </c>
      <c r="D460" s="634">
        <v>681000</v>
      </c>
      <c r="E460" s="634">
        <v>45613</v>
      </c>
      <c r="F460" s="634">
        <v>151027</v>
      </c>
      <c r="G460" s="634">
        <v>73022</v>
      </c>
      <c r="H460" s="634">
        <v>20694</v>
      </c>
      <c r="I460" s="634">
        <v>48250</v>
      </c>
      <c r="J460" s="634">
        <v>7440</v>
      </c>
      <c r="K460" s="634">
        <v>3837</v>
      </c>
      <c r="L460" s="634">
        <v>0</v>
      </c>
      <c r="M460" s="631">
        <f t="shared" si="7"/>
        <v>4066822</v>
      </c>
    </row>
    <row r="461" spans="1:13" ht="25.5">
      <c r="A461" s="632" t="s">
        <v>1632</v>
      </c>
      <c r="B461" s="633" t="s">
        <v>1633</v>
      </c>
      <c r="C461" s="634">
        <v>2044502</v>
      </c>
      <c r="D461" s="634">
        <v>785310</v>
      </c>
      <c r="E461" s="634">
        <v>27086</v>
      </c>
      <c r="F461" s="634">
        <v>95823</v>
      </c>
      <c r="G461" s="634">
        <v>25481</v>
      </c>
      <c r="H461" s="634">
        <v>11979</v>
      </c>
      <c r="I461" s="634">
        <v>18871</v>
      </c>
      <c r="J461" s="634">
        <v>4260</v>
      </c>
      <c r="K461" s="634">
        <v>1721</v>
      </c>
      <c r="L461" s="634">
        <v>37837</v>
      </c>
      <c r="M461" s="631">
        <f t="shared" si="7"/>
        <v>3052870</v>
      </c>
    </row>
    <row r="462" spans="1:13" ht="25.5">
      <c r="A462" s="632" t="s">
        <v>1634</v>
      </c>
      <c r="B462" s="633" t="s">
        <v>1635</v>
      </c>
      <c r="C462" s="634">
        <v>4470907</v>
      </c>
      <c r="D462" s="634">
        <v>1804714</v>
      </c>
      <c r="E462" s="634">
        <v>61178</v>
      </c>
      <c r="F462" s="634">
        <v>210339</v>
      </c>
      <c r="G462" s="634">
        <v>107287</v>
      </c>
      <c r="H462" s="634">
        <v>33098</v>
      </c>
      <c r="I462" s="634">
        <v>79164</v>
      </c>
      <c r="J462" s="634">
        <v>8244</v>
      </c>
      <c r="K462" s="634">
        <v>7179</v>
      </c>
      <c r="L462" s="634">
        <v>0</v>
      </c>
      <c r="M462" s="631">
        <f t="shared" si="7"/>
        <v>6782110</v>
      </c>
    </row>
    <row r="463" spans="1:13" ht="25.5">
      <c r="A463" s="632" t="s">
        <v>1636</v>
      </c>
      <c r="B463" s="633" t="s">
        <v>1637</v>
      </c>
      <c r="C463" s="634">
        <v>4262817</v>
      </c>
      <c r="D463" s="634">
        <v>809592</v>
      </c>
      <c r="E463" s="634">
        <v>62017</v>
      </c>
      <c r="F463" s="634">
        <v>208665</v>
      </c>
      <c r="G463" s="634">
        <v>113561</v>
      </c>
      <c r="H463" s="634">
        <v>29494</v>
      </c>
      <c r="I463" s="634">
        <v>73819</v>
      </c>
      <c r="J463" s="634">
        <v>9144</v>
      </c>
      <c r="K463" s="634">
        <v>5690</v>
      </c>
      <c r="L463" s="634">
        <v>0</v>
      </c>
      <c r="M463" s="631">
        <f t="shared" si="7"/>
        <v>5574799</v>
      </c>
    </row>
    <row r="464" spans="1:13" ht="25.5">
      <c r="A464" s="632" t="s">
        <v>1638</v>
      </c>
      <c r="B464" s="633" t="s">
        <v>1639</v>
      </c>
      <c r="C464" s="634">
        <v>1327881</v>
      </c>
      <c r="D464" s="634">
        <v>574224</v>
      </c>
      <c r="E464" s="634">
        <v>20362</v>
      </c>
      <c r="F464" s="634">
        <v>67572</v>
      </c>
      <c r="G464" s="634">
        <v>11423</v>
      </c>
      <c r="H464" s="634">
        <v>8052</v>
      </c>
      <c r="I464" s="634">
        <v>10730</v>
      </c>
      <c r="J464" s="634">
        <v>3288</v>
      </c>
      <c r="K464" s="634">
        <v>1167</v>
      </c>
      <c r="L464" s="634">
        <v>8770</v>
      </c>
      <c r="M464" s="631">
        <f t="shared" si="7"/>
        <v>2033469</v>
      </c>
    </row>
    <row r="465" spans="1:13" ht="25.5">
      <c r="A465" s="632" t="s">
        <v>1640</v>
      </c>
      <c r="B465" s="633" t="s">
        <v>1641</v>
      </c>
      <c r="C465" s="634">
        <v>4632824</v>
      </c>
      <c r="D465" s="634">
        <v>1921990</v>
      </c>
      <c r="E465" s="634">
        <v>62577</v>
      </c>
      <c r="F465" s="634">
        <v>215759</v>
      </c>
      <c r="G465" s="634">
        <v>101383</v>
      </c>
      <c r="H465" s="634">
        <v>35386</v>
      </c>
      <c r="I465" s="634">
        <v>81583</v>
      </c>
      <c r="J465" s="634">
        <v>8244</v>
      </c>
      <c r="K465" s="634">
        <v>8015</v>
      </c>
      <c r="L465" s="634">
        <v>109521</v>
      </c>
      <c r="M465" s="631">
        <f t="shared" si="7"/>
        <v>7177282</v>
      </c>
    </row>
    <row r="466" spans="1:13" ht="25.5">
      <c r="A466" s="632" t="s">
        <v>1642</v>
      </c>
      <c r="B466" s="633" t="s">
        <v>1643</v>
      </c>
      <c r="C466" s="634">
        <v>1063939</v>
      </c>
      <c r="D466" s="634">
        <v>463726</v>
      </c>
      <c r="E466" s="634">
        <v>17334</v>
      </c>
      <c r="F466" s="634">
        <v>56220</v>
      </c>
      <c r="G466" s="634">
        <v>11507</v>
      </c>
      <c r="H466" s="634">
        <v>6115</v>
      </c>
      <c r="I466" s="634">
        <v>8270</v>
      </c>
      <c r="J466" s="634">
        <v>3012</v>
      </c>
      <c r="K466" s="634">
        <v>728</v>
      </c>
      <c r="L466" s="634">
        <v>81826</v>
      </c>
      <c r="M466" s="631">
        <f t="shared" si="7"/>
        <v>1712677</v>
      </c>
    </row>
    <row r="467" spans="1:13" ht="38.25">
      <c r="A467" s="632" t="s">
        <v>1644</v>
      </c>
      <c r="B467" s="633" t="s">
        <v>1645</v>
      </c>
      <c r="C467" s="634">
        <v>1156298</v>
      </c>
      <c r="D467" s="634">
        <v>446768</v>
      </c>
      <c r="E467" s="634">
        <v>18648</v>
      </c>
      <c r="F467" s="634">
        <v>60427</v>
      </c>
      <c r="G467" s="634">
        <v>7473</v>
      </c>
      <c r="H467" s="634">
        <v>7693</v>
      </c>
      <c r="I467" s="634">
        <v>10160</v>
      </c>
      <c r="J467" s="634">
        <v>2856</v>
      </c>
      <c r="K467" s="634">
        <v>1332</v>
      </c>
      <c r="L467" s="634">
        <v>8764</v>
      </c>
      <c r="M467" s="631">
        <f t="shared" si="7"/>
        <v>1720419</v>
      </c>
    </row>
    <row r="468" spans="1:13" ht="25.5">
      <c r="A468" s="632" t="s">
        <v>1646</v>
      </c>
      <c r="B468" s="633" t="s">
        <v>1647</v>
      </c>
      <c r="C468" s="634">
        <v>1660637</v>
      </c>
      <c r="D468" s="634">
        <v>535368</v>
      </c>
      <c r="E468" s="634">
        <v>25469</v>
      </c>
      <c r="F468" s="634">
        <v>84155</v>
      </c>
      <c r="G468" s="634">
        <v>35526</v>
      </c>
      <c r="H468" s="634">
        <v>10915</v>
      </c>
      <c r="I468" s="634">
        <v>23635</v>
      </c>
      <c r="J468" s="634">
        <v>3948</v>
      </c>
      <c r="K468" s="634">
        <v>1883</v>
      </c>
      <c r="L468" s="634">
        <v>13492</v>
      </c>
      <c r="M468" s="631">
        <f t="shared" si="7"/>
        <v>2395028</v>
      </c>
    </row>
    <row r="469" spans="1:13" ht="25.5">
      <c r="A469" s="632" t="s">
        <v>1648</v>
      </c>
      <c r="B469" s="633" t="s">
        <v>1649</v>
      </c>
      <c r="C469" s="634">
        <v>9272599</v>
      </c>
      <c r="D469" s="634">
        <v>992436</v>
      </c>
      <c r="E469" s="634">
        <v>126591</v>
      </c>
      <c r="F469" s="634">
        <v>434867</v>
      </c>
      <c r="G469" s="634">
        <v>294984</v>
      </c>
      <c r="H469" s="634">
        <v>72024</v>
      </c>
      <c r="I469" s="634">
        <v>204143</v>
      </c>
      <c r="J469" s="634">
        <v>15660</v>
      </c>
      <c r="K469" s="634">
        <v>16628</v>
      </c>
      <c r="L469" s="634">
        <v>0</v>
      </c>
      <c r="M469" s="631">
        <f t="shared" si="7"/>
        <v>11429932</v>
      </c>
    </row>
    <row r="470" spans="1:13" ht="25.5">
      <c r="A470" s="632" t="s">
        <v>1650</v>
      </c>
      <c r="B470" s="633" t="s">
        <v>1651</v>
      </c>
      <c r="C470" s="634">
        <v>15375446</v>
      </c>
      <c r="D470" s="634">
        <v>19128860</v>
      </c>
      <c r="E470" s="634">
        <v>200798</v>
      </c>
      <c r="F470" s="634">
        <v>700660</v>
      </c>
      <c r="G470" s="634">
        <v>418612</v>
      </c>
      <c r="H470" s="634">
        <v>127425</v>
      </c>
      <c r="I470" s="634">
        <v>331277</v>
      </c>
      <c r="J470" s="634">
        <v>21288</v>
      </c>
      <c r="K470" s="634">
        <v>31921</v>
      </c>
      <c r="L470" s="634">
        <v>1375149</v>
      </c>
      <c r="M470" s="631">
        <f t="shared" si="7"/>
        <v>37711436</v>
      </c>
    </row>
    <row r="471" spans="1:13" ht="25.5">
      <c r="A471" s="632" t="s">
        <v>1652</v>
      </c>
      <c r="B471" s="633" t="s">
        <v>1653</v>
      </c>
      <c r="C471" s="634">
        <v>9620676</v>
      </c>
      <c r="D471" s="634">
        <v>3023736</v>
      </c>
      <c r="E471" s="634">
        <v>133041</v>
      </c>
      <c r="F471" s="634">
        <v>455440</v>
      </c>
      <c r="G471" s="634">
        <v>307955</v>
      </c>
      <c r="H471" s="634">
        <v>71357</v>
      </c>
      <c r="I471" s="634">
        <v>200330</v>
      </c>
      <c r="J471" s="634">
        <v>17904</v>
      </c>
      <c r="K471" s="634">
        <v>15481</v>
      </c>
      <c r="L471" s="634">
        <v>212743</v>
      </c>
      <c r="M471" s="631">
        <f t="shared" si="7"/>
        <v>14058663</v>
      </c>
    </row>
    <row r="472" spans="1:13" ht="25.5">
      <c r="A472" s="632" t="s">
        <v>1654</v>
      </c>
      <c r="B472" s="633" t="s">
        <v>1655</v>
      </c>
      <c r="C472" s="634">
        <v>25301384</v>
      </c>
      <c r="D472" s="634">
        <v>10995918</v>
      </c>
      <c r="E472" s="634">
        <v>337286</v>
      </c>
      <c r="F472" s="634">
        <v>1173657</v>
      </c>
      <c r="G472" s="634">
        <v>751600</v>
      </c>
      <c r="H472" s="634">
        <v>188533</v>
      </c>
      <c r="I472" s="634">
        <v>510688</v>
      </c>
      <c r="J472" s="634">
        <v>43176</v>
      </c>
      <c r="K472" s="634">
        <v>41579</v>
      </c>
      <c r="L472" s="634">
        <v>1034003</v>
      </c>
      <c r="M472" s="631">
        <f t="shared" si="7"/>
        <v>40377824</v>
      </c>
    </row>
    <row r="473" spans="1:13" ht="25.5">
      <c r="A473" s="632" t="s">
        <v>1656</v>
      </c>
      <c r="B473" s="633" t="s">
        <v>1657</v>
      </c>
      <c r="C473" s="634">
        <v>3778070</v>
      </c>
      <c r="D473" s="634">
        <v>639000</v>
      </c>
      <c r="E473" s="634">
        <v>53720</v>
      </c>
      <c r="F473" s="634">
        <v>182241</v>
      </c>
      <c r="G473" s="634">
        <v>95564</v>
      </c>
      <c r="H473" s="634">
        <v>27029</v>
      </c>
      <c r="I473" s="634">
        <v>66125</v>
      </c>
      <c r="J473" s="634">
        <v>7512</v>
      </c>
      <c r="K473" s="634">
        <v>5534</v>
      </c>
      <c r="L473" s="634">
        <v>186187</v>
      </c>
      <c r="M473" s="631">
        <f t="shared" si="7"/>
        <v>5040982</v>
      </c>
    </row>
    <row r="474" spans="1:13" ht="25.5">
      <c r="A474" s="632" t="s">
        <v>1658</v>
      </c>
      <c r="B474" s="633" t="s">
        <v>1659</v>
      </c>
      <c r="C474" s="634">
        <v>1200273</v>
      </c>
      <c r="D474" s="634">
        <v>666820</v>
      </c>
      <c r="E474" s="634">
        <v>20459</v>
      </c>
      <c r="F474" s="634">
        <v>65355</v>
      </c>
      <c r="G474" s="634">
        <v>9479</v>
      </c>
      <c r="H474" s="634">
        <v>6620</v>
      </c>
      <c r="I474" s="634">
        <v>7122</v>
      </c>
      <c r="J474" s="634">
        <v>3636</v>
      </c>
      <c r="K474" s="634">
        <v>660</v>
      </c>
      <c r="L474" s="634">
        <v>36277</v>
      </c>
      <c r="M474" s="631">
        <f t="shared" si="7"/>
        <v>2016701</v>
      </c>
    </row>
    <row r="475" spans="1:13" ht="25.5">
      <c r="A475" s="632" t="s">
        <v>1660</v>
      </c>
      <c r="B475" s="633" t="s">
        <v>1661</v>
      </c>
      <c r="C475" s="634">
        <v>5393346</v>
      </c>
      <c r="D475" s="634">
        <v>2560431</v>
      </c>
      <c r="E475" s="634">
        <v>87990</v>
      </c>
      <c r="F475" s="634">
        <v>284776</v>
      </c>
      <c r="G475" s="634">
        <v>74165</v>
      </c>
      <c r="H475" s="634">
        <v>32705</v>
      </c>
      <c r="I475" s="634">
        <v>52499</v>
      </c>
      <c r="J475" s="634">
        <v>14616</v>
      </c>
      <c r="K475" s="634">
        <v>4578</v>
      </c>
      <c r="L475" s="634">
        <v>7469</v>
      </c>
      <c r="M475" s="631">
        <f t="shared" si="7"/>
        <v>8512575</v>
      </c>
    </row>
    <row r="476" spans="1:13" ht="25.5">
      <c r="A476" s="632" t="s">
        <v>1662</v>
      </c>
      <c r="B476" s="633" t="s">
        <v>1663</v>
      </c>
      <c r="C476" s="634">
        <v>1641145</v>
      </c>
      <c r="D476" s="634">
        <v>689455</v>
      </c>
      <c r="E476" s="634">
        <v>25423</v>
      </c>
      <c r="F476" s="634">
        <v>83789</v>
      </c>
      <c r="G476" s="634">
        <v>28443</v>
      </c>
      <c r="H476" s="634">
        <v>10331</v>
      </c>
      <c r="I476" s="634">
        <v>19416</v>
      </c>
      <c r="J476" s="634">
        <v>4116</v>
      </c>
      <c r="K476" s="634">
        <v>1624</v>
      </c>
      <c r="L476" s="634">
        <v>35436</v>
      </c>
      <c r="M476" s="631">
        <f t="shared" si="7"/>
        <v>2539178</v>
      </c>
    </row>
    <row r="477" spans="1:13" ht="25.5">
      <c r="A477" s="632" t="s">
        <v>1664</v>
      </c>
      <c r="B477" s="633" t="s">
        <v>1665</v>
      </c>
      <c r="C477" s="634">
        <v>2671072</v>
      </c>
      <c r="D477" s="634">
        <v>1328399</v>
      </c>
      <c r="E477" s="634">
        <v>38600</v>
      </c>
      <c r="F477" s="634">
        <v>130105</v>
      </c>
      <c r="G477" s="634">
        <v>75225</v>
      </c>
      <c r="H477" s="634">
        <v>18985</v>
      </c>
      <c r="I477" s="634">
        <v>48999</v>
      </c>
      <c r="J477" s="634">
        <v>5484</v>
      </c>
      <c r="K477" s="634">
        <v>3832</v>
      </c>
      <c r="L477" s="634">
        <v>0</v>
      </c>
      <c r="M477" s="631">
        <f t="shared" si="7"/>
        <v>4320701</v>
      </c>
    </row>
    <row r="478" spans="1:13" ht="25.5">
      <c r="A478" s="632" t="s">
        <v>1666</v>
      </c>
      <c r="B478" s="633" t="s">
        <v>1667</v>
      </c>
      <c r="C478" s="634">
        <v>9877872</v>
      </c>
      <c r="D478" s="634">
        <v>5846137</v>
      </c>
      <c r="E478" s="634">
        <v>136668</v>
      </c>
      <c r="F478" s="634">
        <v>467586</v>
      </c>
      <c r="G478" s="634">
        <v>221775</v>
      </c>
      <c r="H478" s="634">
        <v>74342</v>
      </c>
      <c r="I478" s="634">
        <v>173340</v>
      </c>
      <c r="J478" s="634">
        <v>17844</v>
      </c>
      <c r="K478" s="634">
        <v>16450</v>
      </c>
      <c r="L478" s="634">
        <v>1364338</v>
      </c>
      <c r="M478" s="631">
        <f t="shared" si="7"/>
        <v>18196352</v>
      </c>
    </row>
    <row r="479" spans="1:13" ht="25.5">
      <c r="A479" s="632" t="s">
        <v>1668</v>
      </c>
      <c r="B479" s="633" t="s">
        <v>1669</v>
      </c>
      <c r="C479" s="634">
        <v>973855</v>
      </c>
      <c r="D479" s="634">
        <v>453740</v>
      </c>
      <c r="E479" s="634">
        <v>16154</v>
      </c>
      <c r="F479" s="634">
        <v>51921</v>
      </c>
      <c r="G479" s="634">
        <v>9245</v>
      </c>
      <c r="H479" s="634">
        <v>5948</v>
      </c>
      <c r="I479" s="634">
        <v>8039</v>
      </c>
      <c r="J479" s="634">
        <v>2700</v>
      </c>
      <c r="K479" s="634">
        <v>834</v>
      </c>
      <c r="L479" s="634">
        <v>46586</v>
      </c>
      <c r="M479" s="631">
        <f t="shared" si="7"/>
        <v>1569022</v>
      </c>
    </row>
    <row r="480" spans="1:13" ht="25.5">
      <c r="A480" s="632" t="s">
        <v>1670</v>
      </c>
      <c r="B480" s="633" t="s">
        <v>1671</v>
      </c>
      <c r="C480" s="634">
        <v>1841752</v>
      </c>
      <c r="D480" s="634">
        <v>939103</v>
      </c>
      <c r="E480" s="634">
        <v>28536</v>
      </c>
      <c r="F480" s="634">
        <v>94225</v>
      </c>
      <c r="G480" s="634">
        <v>28868</v>
      </c>
      <c r="H480" s="634">
        <v>11266</v>
      </c>
      <c r="I480" s="634">
        <v>19919</v>
      </c>
      <c r="J480" s="634">
        <v>4644</v>
      </c>
      <c r="K480" s="634">
        <v>1662</v>
      </c>
      <c r="L480" s="634">
        <v>65601</v>
      </c>
      <c r="M480" s="631">
        <f t="shared" si="7"/>
        <v>3035576</v>
      </c>
    </row>
    <row r="481" spans="1:13" ht="25.5">
      <c r="A481" s="632" t="s">
        <v>1672</v>
      </c>
      <c r="B481" s="633" t="s">
        <v>1673</v>
      </c>
      <c r="C481" s="634">
        <v>1884313</v>
      </c>
      <c r="D481" s="634">
        <v>458880</v>
      </c>
      <c r="E481" s="634">
        <v>28917</v>
      </c>
      <c r="F481" s="634">
        <v>95660</v>
      </c>
      <c r="G481" s="634">
        <v>35040</v>
      </c>
      <c r="H481" s="634">
        <v>11943</v>
      </c>
      <c r="I481" s="634">
        <v>23530</v>
      </c>
      <c r="J481" s="634">
        <v>4620</v>
      </c>
      <c r="K481" s="634">
        <v>1917</v>
      </c>
      <c r="L481" s="634">
        <v>0</v>
      </c>
      <c r="M481" s="631">
        <f t="shared" si="7"/>
        <v>2544820</v>
      </c>
    </row>
    <row r="482" spans="1:13" ht="25.5">
      <c r="A482" s="632" t="s">
        <v>1674</v>
      </c>
      <c r="B482" s="633" t="s">
        <v>1675</v>
      </c>
      <c r="C482" s="634">
        <v>726355</v>
      </c>
      <c r="D482" s="634">
        <v>405954</v>
      </c>
      <c r="E482" s="634">
        <v>12671</v>
      </c>
      <c r="F482" s="634">
        <v>40161</v>
      </c>
      <c r="G482" s="634">
        <v>3816</v>
      </c>
      <c r="H482" s="634">
        <v>3641</v>
      </c>
      <c r="I482" s="634">
        <v>2536</v>
      </c>
      <c r="J482" s="634">
        <v>2448</v>
      </c>
      <c r="K482" s="634">
        <v>203</v>
      </c>
      <c r="L482" s="634">
        <v>14411</v>
      </c>
      <c r="M482" s="631">
        <f t="shared" si="7"/>
        <v>1212196</v>
      </c>
    </row>
    <row r="483" spans="1:13" ht="25.5">
      <c r="A483" s="632" t="s">
        <v>1676</v>
      </c>
      <c r="B483" s="633" t="s">
        <v>1677</v>
      </c>
      <c r="C483" s="634">
        <v>1813093</v>
      </c>
      <c r="D483" s="634">
        <v>752929</v>
      </c>
      <c r="E483" s="634">
        <v>27547</v>
      </c>
      <c r="F483" s="634">
        <v>91376</v>
      </c>
      <c r="G483" s="634">
        <v>29125</v>
      </c>
      <c r="H483" s="634">
        <v>12076</v>
      </c>
      <c r="I483" s="634">
        <v>22838</v>
      </c>
      <c r="J483" s="634">
        <v>4128</v>
      </c>
      <c r="K483" s="634">
        <v>2153</v>
      </c>
      <c r="L483" s="634">
        <v>34043</v>
      </c>
      <c r="M483" s="631">
        <f t="shared" si="7"/>
        <v>2789308</v>
      </c>
    </row>
    <row r="484" spans="1:13" ht="25.5">
      <c r="A484" s="632" t="s">
        <v>1678</v>
      </c>
      <c r="B484" s="633" t="s">
        <v>1679</v>
      </c>
      <c r="C484" s="634">
        <v>2687767</v>
      </c>
      <c r="D484" s="634">
        <v>697752</v>
      </c>
      <c r="E484" s="634">
        <v>38094</v>
      </c>
      <c r="F484" s="634">
        <v>129139</v>
      </c>
      <c r="G484" s="634">
        <v>41500</v>
      </c>
      <c r="H484" s="634">
        <v>20332</v>
      </c>
      <c r="I484" s="634">
        <v>40301</v>
      </c>
      <c r="J484" s="634">
        <v>4860</v>
      </c>
      <c r="K484" s="634">
        <v>4504</v>
      </c>
      <c r="L484" s="634">
        <v>57584</v>
      </c>
      <c r="M484" s="631">
        <f t="shared" si="7"/>
        <v>3721833</v>
      </c>
    </row>
    <row r="485" spans="1:13" ht="38.25">
      <c r="A485" s="632" t="s">
        <v>1680</v>
      </c>
      <c r="B485" s="633" t="s">
        <v>1681</v>
      </c>
      <c r="C485" s="634">
        <v>58563271</v>
      </c>
      <c r="D485" s="634">
        <v>16713664</v>
      </c>
      <c r="E485" s="634">
        <v>720026</v>
      </c>
      <c r="F485" s="634">
        <v>2595409</v>
      </c>
      <c r="G485" s="634">
        <v>1221771</v>
      </c>
      <c r="H485" s="634">
        <v>454477</v>
      </c>
      <c r="I485" s="634">
        <v>1046556</v>
      </c>
      <c r="J485" s="634">
        <v>77148</v>
      </c>
      <c r="K485" s="634">
        <v>107415</v>
      </c>
      <c r="L485" s="634">
        <v>5230994</v>
      </c>
      <c r="M485" s="631">
        <f t="shared" si="7"/>
        <v>86730731</v>
      </c>
    </row>
    <row r="486" spans="1:13" ht="38.25">
      <c r="A486" s="632" t="s">
        <v>1682</v>
      </c>
      <c r="B486" s="633" t="s">
        <v>1683</v>
      </c>
      <c r="C486" s="634">
        <v>6893215</v>
      </c>
      <c r="D486" s="634">
        <v>2035308</v>
      </c>
      <c r="E486" s="634">
        <v>89203</v>
      </c>
      <c r="F486" s="634">
        <v>313717</v>
      </c>
      <c r="G486" s="634">
        <v>240767</v>
      </c>
      <c r="H486" s="634">
        <v>52193</v>
      </c>
      <c r="I486" s="634">
        <v>153297</v>
      </c>
      <c r="J486" s="634">
        <v>11388</v>
      </c>
      <c r="K486" s="634">
        <v>11819</v>
      </c>
      <c r="L486" s="634">
        <v>0</v>
      </c>
      <c r="M486" s="631">
        <f t="shared" si="7"/>
        <v>9800907</v>
      </c>
    </row>
    <row r="487" spans="1:13" ht="25.5">
      <c r="A487" s="632" t="s">
        <v>1684</v>
      </c>
      <c r="B487" s="633" t="s">
        <v>1685</v>
      </c>
      <c r="C487" s="634">
        <v>4512682</v>
      </c>
      <c r="D487" s="634">
        <v>1950084</v>
      </c>
      <c r="E487" s="634">
        <v>60176</v>
      </c>
      <c r="F487" s="634">
        <v>209391</v>
      </c>
      <c r="G487" s="634">
        <v>97249</v>
      </c>
      <c r="H487" s="634">
        <v>33250</v>
      </c>
      <c r="I487" s="634">
        <v>76029</v>
      </c>
      <c r="J487" s="634">
        <v>7932</v>
      </c>
      <c r="K487" s="634">
        <v>7222</v>
      </c>
      <c r="L487" s="634">
        <v>16320</v>
      </c>
      <c r="M487" s="631">
        <f t="shared" si="7"/>
        <v>6970335</v>
      </c>
    </row>
    <row r="488" spans="1:13" ht="25.5">
      <c r="A488" s="632" t="s">
        <v>1686</v>
      </c>
      <c r="B488" s="633" t="s">
        <v>1687</v>
      </c>
      <c r="C488" s="634">
        <v>2804770</v>
      </c>
      <c r="D488" s="634">
        <v>1117666</v>
      </c>
      <c r="E488" s="634">
        <v>41509</v>
      </c>
      <c r="F488" s="634">
        <v>138854</v>
      </c>
      <c r="G488" s="634">
        <v>67590</v>
      </c>
      <c r="H488" s="634">
        <v>19122</v>
      </c>
      <c r="I488" s="634">
        <v>45131</v>
      </c>
      <c r="J488" s="634">
        <v>6192</v>
      </c>
      <c r="K488" s="634">
        <v>3582</v>
      </c>
      <c r="L488" s="634">
        <v>0</v>
      </c>
      <c r="M488" s="631">
        <f t="shared" si="7"/>
        <v>4244416</v>
      </c>
    </row>
    <row r="489" spans="1:13" ht="25.5">
      <c r="A489" s="632" t="s">
        <v>1688</v>
      </c>
      <c r="B489" s="633" t="s">
        <v>1689</v>
      </c>
      <c r="C489" s="634">
        <v>2700798</v>
      </c>
      <c r="D489" s="634">
        <v>2607839</v>
      </c>
      <c r="E489" s="634">
        <v>37183</v>
      </c>
      <c r="F489" s="634">
        <v>127763</v>
      </c>
      <c r="G489" s="634">
        <v>53124</v>
      </c>
      <c r="H489" s="634">
        <v>20109</v>
      </c>
      <c r="I489" s="634">
        <v>43929</v>
      </c>
      <c r="J489" s="634">
        <v>4716</v>
      </c>
      <c r="K489" s="634">
        <v>4400</v>
      </c>
      <c r="L489" s="634">
        <v>0</v>
      </c>
      <c r="M489" s="631">
        <f t="shared" si="7"/>
        <v>5599861</v>
      </c>
    </row>
    <row r="490" spans="1:13" ht="25.5">
      <c r="A490" s="632" t="s">
        <v>1690</v>
      </c>
      <c r="B490" s="633" t="s">
        <v>1691</v>
      </c>
      <c r="C490" s="634">
        <v>3064970</v>
      </c>
      <c r="D490" s="634">
        <v>1063276</v>
      </c>
      <c r="E490" s="634">
        <v>30910</v>
      </c>
      <c r="F490" s="634">
        <v>119405</v>
      </c>
      <c r="G490" s="634">
        <v>43089</v>
      </c>
      <c r="H490" s="634">
        <v>20049</v>
      </c>
      <c r="I490" s="634">
        <v>36333</v>
      </c>
      <c r="J490" s="634">
        <v>5856</v>
      </c>
      <c r="K490" s="634">
        <v>3690</v>
      </c>
      <c r="L490" s="634">
        <v>95045</v>
      </c>
      <c r="M490" s="631">
        <f t="shared" si="7"/>
        <v>4482623</v>
      </c>
    </row>
    <row r="491" spans="1:13" ht="25.5">
      <c r="A491" s="632" t="s">
        <v>1692</v>
      </c>
      <c r="B491" s="633" t="s">
        <v>1693</v>
      </c>
      <c r="C491" s="634">
        <v>845559</v>
      </c>
      <c r="D491" s="634">
        <v>503482</v>
      </c>
      <c r="E491" s="634">
        <v>14233</v>
      </c>
      <c r="F491" s="634">
        <v>45704</v>
      </c>
      <c r="G491" s="634">
        <v>2861</v>
      </c>
      <c r="H491" s="634">
        <v>4525</v>
      </c>
      <c r="I491" s="634">
        <v>3279</v>
      </c>
      <c r="J491" s="634">
        <v>2580</v>
      </c>
      <c r="K491" s="634">
        <v>402</v>
      </c>
      <c r="L491" s="634">
        <v>0</v>
      </c>
      <c r="M491" s="631">
        <f t="shared" si="7"/>
        <v>1422625</v>
      </c>
    </row>
    <row r="492" spans="1:13" ht="25.5">
      <c r="A492" s="632" t="s">
        <v>1694</v>
      </c>
      <c r="B492" s="633" t="s">
        <v>1695</v>
      </c>
      <c r="C492" s="634">
        <v>4130618</v>
      </c>
      <c r="D492" s="634">
        <v>835500</v>
      </c>
      <c r="E492" s="634">
        <v>59127</v>
      </c>
      <c r="F492" s="634">
        <v>200422</v>
      </c>
      <c r="G492" s="634">
        <v>106765</v>
      </c>
      <c r="H492" s="634">
        <v>28448</v>
      </c>
      <c r="I492" s="634">
        <v>69990</v>
      </c>
      <c r="J492" s="634">
        <v>8616</v>
      </c>
      <c r="K492" s="634">
        <v>5484</v>
      </c>
      <c r="L492" s="634">
        <v>34831</v>
      </c>
      <c r="M492" s="631">
        <f t="shared" si="7"/>
        <v>5479801</v>
      </c>
    </row>
    <row r="493" spans="1:13" ht="25.5">
      <c r="A493" s="632" t="s">
        <v>1696</v>
      </c>
      <c r="B493" s="633" t="s">
        <v>1697</v>
      </c>
      <c r="C493" s="634">
        <v>2547977</v>
      </c>
      <c r="D493" s="634">
        <v>690480</v>
      </c>
      <c r="E493" s="634">
        <v>37274</v>
      </c>
      <c r="F493" s="634">
        <v>125242</v>
      </c>
      <c r="G493" s="634">
        <v>64582</v>
      </c>
      <c r="H493" s="634">
        <v>17385</v>
      </c>
      <c r="I493" s="634">
        <v>42105</v>
      </c>
      <c r="J493" s="634">
        <v>5568</v>
      </c>
      <c r="K493" s="634">
        <v>3268</v>
      </c>
      <c r="L493" s="634">
        <v>0</v>
      </c>
      <c r="M493" s="631">
        <f t="shared" si="7"/>
        <v>3533881</v>
      </c>
    </row>
    <row r="494" spans="1:13" ht="25.5">
      <c r="A494" s="632" t="s">
        <v>1698</v>
      </c>
      <c r="B494" s="633" t="s">
        <v>1699</v>
      </c>
      <c r="C494" s="634">
        <v>3778069</v>
      </c>
      <c r="D494" s="634">
        <v>1266912</v>
      </c>
      <c r="E494" s="634">
        <v>52206</v>
      </c>
      <c r="F494" s="634">
        <v>177917</v>
      </c>
      <c r="G494" s="634">
        <v>107717</v>
      </c>
      <c r="H494" s="634">
        <v>29485</v>
      </c>
      <c r="I494" s="634">
        <v>77554</v>
      </c>
      <c r="J494" s="634">
        <v>6900</v>
      </c>
      <c r="K494" s="634">
        <v>6812</v>
      </c>
      <c r="L494" s="634">
        <v>69745</v>
      </c>
      <c r="M494" s="631">
        <f t="shared" si="7"/>
        <v>5573317</v>
      </c>
    </row>
    <row r="495" spans="1:13" ht="25.5">
      <c r="A495" s="632" t="s">
        <v>1700</v>
      </c>
      <c r="B495" s="633" t="s">
        <v>1701</v>
      </c>
      <c r="C495" s="634">
        <v>4438398</v>
      </c>
      <c r="D495" s="634">
        <v>1446005</v>
      </c>
      <c r="E495" s="634">
        <v>64931</v>
      </c>
      <c r="F495" s="634">
        <v>217009</v>
      </c>
      <c r="G495" s="634">
        <v>59854</v>
      </c>
      <c r="H495" s="634">
        <v>32966</v>
      </c>
      <c r="I495" s="634">
        <v>61477</v>
      </c>
      <c r="J495" s="634">
        <v>9072</v>
      </c>
      <c r="K495" s="634">
        <v>7058</v>
      </c>
      <c r="L495" s="634">
        <v>150942</v>
      </c>
      <c r="M495" s="631">
        <f t="shared" si="7"/>
        <v>6487712</v>
      </c>
    </row>
    <row r="496" spans="1:13">
      <c r="A496" s="632" t="s">
        <v>1702</v>
      </c>
      <c r="B496" s="633" t="s">
        <v>1703</v>
      </c>
      <c r="C496" s="634">
        <v>960981</v>
      </c>
      <c r="D496" s="634">
        <v>495986</v>
      </c>
      <c r="E496" s="634">
        <v>14997</v>
      </c>
      <c r="F496" s="634">
        <v>49268</v>
      </c>
      <c r="G496" s="634">
        <v>12021</v>
      </c>
      <c r="H496" s="634">
        <v>5958</v>
      </c>
      <c r="I496" s="634">
        <v>9404</v>
      </c>
      <c r="J496" s="634">
        <v>2532</v>
      </c>
      <c r="K496" s="634">
        <v>902</v>
      </c>
      <c r="L496" s="634">
        <v>28681</v>
      </c>
      <c r="M496" s="631">
        <f t="shared" si="7"/>
        <v>1580730</v>
      </c>
    </row>
    <row r="497" spans="1:13" ht="25.5">
      <c r="A497" s="632" t="s">
        <v>1704</v>
      </c>
      <c r="B497" s="633" t="s">
        <v>1705</v>
      </c>
      <c r="C497" s="634">
        <v>4347836</v>
      </c>
      <c r="D497" s="634">
        <v>1196088</v>
      </c>
      <c r="E497" s="634">
        <v>62481</v>
      </c>
      <c r="F497" s="634">
        <v>210469</v>
      </c>
      <c r="G497" s="634">
        <v>136074</v>
      </c>
      <c r="H497" s="634">
        <v>32398</v>
      </c>
      <c r="I497" s="634">
        <v>89615</v>
      </c>
      <c r="J497" s="634">
        <v>8484</v>
      </c>
      <c r="K497" s="634">
        <v>7000</v>
      </c>
      <c r="L497" s="634">
        <v>0</v>
      </c>
      <c r="M497" s="631">
        <f t="shared" si="7"/>
        <v>6090445</v>
      </c>
    </row>
    <row r="498" spans="1:13" ht="25.5">
      <c r="A498" s="632" t="s">
        <v>1706</v>
      </c>
      <c r="B498" s="633" t="s">
        <v>1707</v>
      </c>
      <c r="C498" s="634">
        <v>2792479</v>
      </c>
      <c r="D498" s="634">
        <v>697212</v>
      </c>
      <c r="E498" s="634">
        <v>42083</v>
      </c>
      <c r="F498" s="634">
        <v>139884</v>
      </c>
      <c r="G498" s="634">
        <v>65201</v>
      </c>
      <c r="H498" s="634">
        <v>18765</v>
      </c>
      <c r="I498" s="634">
        <v>43300</v>
      </c>
      <c r="J498" s="634">
        <v>6360</v>
      </c>
      <c r="K498" s="634">
        <v>3405</v>
      </c>
      <c r="L498" s="634">
        <v>114033</v>
      </c>
      <c r="M498" s="631">
        <f t="shared" si="7"/>
        <v>3922722</v>
      </c>
    </row>
    <row r="499" spans="1:13" ht="25.5">
      <c r="A499" s="632" t="s">
        <v>1708</v>
      </c>
      <c r="B499" s="633" t="s">
        <v>1709</v>
      </c>
      <c r="C499" s="634">
        <v>1722742</v>
      </c>
      <c r="D499" s="634">
        <v>566090</v>
      </c>
      <c r="E499" s="634">
        <v>25044</v>
      </c>
      <c r="F499" s="634">
        <v>84398</v>
      </c>
      <c r="G499" s="634">
        <v>41879</v>
      </c>
      <c r="H499" s="634">
        <v>11603</v>
      </c>
      <c r="I499" s="634">
        <v>27121</v>
      </c>
      <c r="J499" s="634">
        <v>3780</v>
      </c>
      <c r="K499" s="634">
        <v>2139</v>
      </c>
      <c r="L499" s="634">
        <v>57812</v>
      </c>
      <c r="M499" s="631">
        <f t="shared" si="7"/>
        <v>2542608</v>
      </c>
    </row>
    <row r="500" spans="1:13" ht="25.5">
      <c r="A500" s="632" t="s">
        <v>1710</v>
      </c>
      <c r="B500" s="633" t="s">
        <v>1711</v>
      </c>
      <c r="C500" s="634">
        <v>3538802</v>
      </c>
      <c r="D500" s="634">
        <v>1721563</v>
      </c>
      <c r="E500" s="634">
        <v>51507</v>
      </c>
      <c r="F500" s="634">
        <v>173178</v>
      </c>
      <c r="G500" s="634">
        <v>90902</v>
      </c>
      <c r="H500" s="634">
        <v>24726</v>
      </c>
      <c r="I500" s="634">
        <v>61019</v>
      </c>
      <c r="J500" s="634">
        <v>7536</v>
      </c>
      <c r="K500" s="634">
        <v>4848</v>
      </c>
      <c r="L500" s="634">
        <v>17997</v>
      </c>
      <c r="M500" s="631">
        <f t="shared" si="7"/>
        <v>5692078</v>
      </c>
    </row>
    <row r="501" spans="1:13">
      <c r="A501" s="632" t="s">
        <v>1712</v>
      </c>
      <c r="B501" s="633" t="s">
        <v>1713</v>
      </c>
      <c r="C501" s="634">
        <v>5860005</v>
      </c>
      <c r="D501" s="634">
        <v>1325136</v>
      </c>
      <c r="E501" s="634">
        <v>85066</v>
      </c>
      <c r="F501" s="634">
        <v>285021</v>
      </c>
      <c r="G501" s="634">
        <v>163415</v>
      </c>
      <c r="H501" s="634">
        <v>42995</v>
      </c>
      <c r="I501" s="634">
        <v>111449</v>
      </c>
      <c r="J501" s="634">
        <v>12360</v>
      </c>
      <c r="K501" s="634">
        <v>9056</v>
      </c>
      <c r="L501" s="634">
        <v>0</v>
      </c>
      <c r="M501" s="631">
        <f t="shared" si="7"/>
        <v>7894503</v>
      </c>
    </row>
    <row r="502" spans="1:13" ht="25.5">
      <c r="A502" s="632" t="s">
        <v>1714</v>
      </c>
      <c r="B502" s="633" t="s">
        <v>1715</v>
      </c>
      <c r="C502" s="634">
        <v>3329187</v>
      </c>
      <c r="D502" s="634">
        <v>1087904</v>
      </c>
      <c r="E502" s="634">
        <v>43165</v>
      </c>
      <c r="F502" s="634">
        <v>150320</v>
      </c>
      <c r="G502" s="634">
        <v>42485</v>
      </c>
      <c r="H502" s="634">
        <v>27905</v>
      </c>
      <c r="I502" s="634">
        <v>54752</v>
      </c>
      <c r="J502" s="634">
        <v>5076</v>
      </c>
      <c r="K502" s="634">
        <v>7066</v>
      </c>
      <c r="L502" s="634">
        <v>153801</v>
      </c>
      <c r="M502" s="631">
        <f t="shared" si="7"/>
        <v>4901661</v>
      </c>
    </row>
    <row r="503" spans="1:13" ht="25.5">
      <c r="A503" s="632" t="s">
        <v>1716</v>
      </c>
      <c r="B503" s="633" t="s">
        <v>1717</v>
      </c>
      <c r="C503" s="634">
        <v>6702986</v>
      </c>
      <c r="D503" s="634">
        <v>1969869</v>
      </c>
      <c r="E503" s="634">
        <v>94148</v>
      </c>
      <c r="F503" s="634">
        <v>319730</v>
      </c>
      <c r="G503" s="634">
        <v>174019</v>
      </c>
      <c r="H503" s="634">
        <v>51777</v>
      </c>
      <c r="I503" s="634">
        <v>129897</v>
      </c>
      <c r="J503" s="634">
        <v>11892</v>
      </c>
      <c r="K503" s="634">
        <v>11797</v>
      </c>
      <c r="L503" s="634">
        <v>54914</v>
      </c>
      <c r="M503" s="631">
        <f t="shared" si="7"/>
        <v>9521029</v>
      </c>
    </row>
    <row r="504" spans="1:13" ht="25.5">
      <c r="A504" s="632" t="s">
        <v>1718</v>
      </c>
      <c r="B504" s="633" t="s">
        <v>1719</v>
      </c>
      <c r="C504" s="634">
        <v>1301112</v>
      </c>
      <c r="D504" s="634">
        <v>522252</v>
      </c>
      <c r="E504" s="634">
        <v>20826</v>
      </c>
      <c r="F504" s="634">
        <v>67904</v>
      </c>
      <c r="G504" s="634">
        <v>21839</v>
      </c>
      <c r="H504" s="634">
        <v>7955</v>
      </c>
      <c r="I504" s="634">
        <v>14427</v>
      </c>
      <c r="J504" s="634">
        <v>3408</v>
      </c>
      <c r="K504" s="634">
        <v>1149</v>
      </c>
      <c r="L504" s="634">
        <v>0</v>
      </c>
      <c r="M504" s="631">
        <f t="shared" si="7"/>
        <v>1960872</v>
      </c>
    </row>
    <row r="505" spans="1:13" ht="25.5">
      <c r="A505" s="632" t="s">
        <v>1720</v>
      </c>
      <c r="B505" s="633" t="s">
        <v>1721</v>
      </c>
      <c r="C505" s="634">
        <v>4207174</v>
      </c>
      <c r="D505" s="634">
        <v>744636</v>
      </c>
      <c r="E505" s="634">
        <v>58748</v>
      </c>
      <c r="F505" s="634">
        <v>200345</v>
      </c>
      <c r="G505" s="634">
        <v>108898</v>
      </c>
      <c r="H505" s="634">
        <v>29507</v>
      </c>
      <c r="I505" s="634">
        <v>73629</v>
      </c>
      <c r="J505" s="634">
        <v>8976</v>
      </c>
      <c r="K505" s="634">
        <v>5877</v>
      </c>
      <c r="L505" s="634">
        <v>389291</v>
      </c>
      <c r="M505" s="631">
        <f t="shared" si="7"/>
        <v>5827081</v>
      </c>
    </row>
    <row r="506" spans="1:13" ht="25.5">
      <c r="A506" s="632" t="s">
        <v>1722</v>
      </c>
      <c r="B506" s="633" t="s">
        <v>1723</v>
      </c>
      <c r="C506" s="634">
        <v>2269308</v>
      </c>
      <c r="D506" s="634">
        <v>632001</v>
      </c>
      <c r="E506" s="634">
        <v>30347</v>
      </c>
      <c r="F506" s="634">
        <v>105751</v>
      </c>
      <c r="G506" s="634">
        <v>9374</v>
      </c>
      <c r="H506" s="634">
        <v>16112</v>
      </c>
      <c r="I506" s="634">
        <v>21881</v>
      </c>
      <c r="J506" s="634">
        <v>4128</v>
      </c>
      <c r="K506" s="634">
        <v>3321</v>
      </c>
      <c r="L506" s="634">
        <v>82090</v>
      </c>
      <c r="M506" s="631">
        <f t="shared" si="7"/>
        <v>3174313</v>
      </c>
    </row>
    <row r="507" spans="1:13" ht="25.5">
      <c r="A507" s="632" t="s">
        <v>1724</v>
      </c>
      <c r="B507" s="633" t="s">
        <v>1725</v>
      </c>
      <c r="C507" s="634">
        <v>2338773</v>
      </c>
      <c r="D507" s="634">
        <v>1100556</v>
      </c>
      <c r="E507" s="634">
        <v>32195</v>
      </c>
      <c r="F507" s="634">
        <v>110967</v>
      </c>
      <c r="G507" s="634">
        <v>34919</v>
      </c>
      <c r="H507" s="634">
        <v>15984</v>
      </c>
      <c r="I507" s="634">
        <v>29918</v>
      </c>
      <c r="J507" s="634">
        <v>4680</v>
      </c>
      <c r="K507" s="634">
        <v>3080</v>
      </c>
      <c r="L507" s="634">
        <v>65318</v>
      </c>
      <c r="M507" s="631">
        <f t="shared" si="7"/>
        <v>3736390</v>
      </c>
    </row>
    <row r="508" spans="1:13" ht="38.25">
      <c r="A508" s="632" t="s">
        <v>1726</v>
      </c>
      <c r="B508" s="633" t="s">
        <v>1727</v>
      </c>
      <c r="C508" s="634">
        <v>9819060</v>
      </c>
      <c r="D508" s="634">
        <v>2647793</v>
      </c>
      <c r="E508" s="634">
        <v>128859</v>
      </c>
      <c r="F508" s="634">
        <v>444363</v>
      </c>
      <c r="G508" s="634">
        <v>170089</v>
      </c>
      <c r="H508" s="634">
        <v>95133</v>
      </c>
      <c r="I508" s="634">
        <v>213898</v>
      </c>
      <c r="J508" s="634">
        <v>9048</v>
      </c>
      <c r="K508" s="634">
        <v>27356</v>
      </c>
      <c r="L508" s="634">
        <v>33522</v>
      </c>
      <c r="M508" s="631">
        <f t="shared" si="7"/>
        <v>13589121</v>
      </c>
    </row>
    <row r="509" spans="1:13" ht="38.25">
      <c r="A509" s="632" t="s">
        <v>1728</v>
      </c>
      <c r="B509" s="633" t="s">
        <v>1729</v>
      </c>
      <c r="C509" s="634">
        <v>1458884</v>
      </c>
      <c r="D509" s="634">
        <v>519060</v>
      </c>
      <c r="E509" s="634">
        <v>22670</v>
      </c>
      <c r="F509" s="634">
        <v>74316</v>
      </c>
      <c r="G509" s="634">
        <v>17499</v>
      </c>
      <c r="H509" s="634">
        <v>10394</v>
      </c>
      <c r="I509" s="634">
        <v>17854</v>
      </c>
      <c r="J509" s="634">
        <v>3192</v>
      </c>
      <c r="K509" s="634">
        <v>2058</v>
      </c>
      <c r="L509" s="634">
        <v>13580</v>
      </c>
      <c r="M509" s="631">
        <f t="shared" si="7"/>
        <v>2139507</v>
      </c>
    </row>
    <row r="510" spans="1:13" ht="38.25">
      <c r="A510" s="632" t="s">
        <v>1730</v>
      </c>
      <c r="B510" s="633" t="s">
        <v>1731</v>
      </c>
      <c r="C510" s="634">
        <v>2775394</v>
      </c>
      <c r="D510" s="634">
        <v>1628034</v>
      </c>
      <c r="E510" s="634">
        <v>40360</v>
      </c>
      <c r="F510" s="634">
        <v>135806</v>
      </c>
      <c r="G510" s="634">
        <v>68639</v>
      </c>
      <c r="H510" s="634">
        <v>19358</v>
      </c>
      <c r="I510" s="634">
        <v>46443</v>
      </c>
      <c r="J510" s="634">
        <v>5868</v>
      </c>
      <c r="K510" s="634">
        <v>3785</v>
      </c>
      <c r="L510" s="634">
        <v>16069</v>
      </c>
      <c r="M510" s="631">
        <f t="shared" si="7"/>
        <v>4739756</v>
      </c>
    </row>
    <row r="511" spans="1:13" ht="38.25">
      <c r="A511" s="632" t="s">
        <v>1732</v>
      </c>
      <c r="B511" s="633" t="s">
        <v>1733</v>
      </c>
      <c r="C511" s="634">
        <v>1847564</v>
      </c>
      <c r="D511" s="634">
        <v>576975</v>
      </c>
      <c r="E511" s="634">
        <v>25104</v>
      </c>
      <c r="F511" s="634">
        <v>86577</v>
      </c>
      <c r="G511" s="634">
        <v>35706</v>
      </c>
      <c r="H511" s="634">
        <v>14271</v>
      </c>
      <c r="I511" s="634">
        <v>31274</v>
      </c>
      <c r="J511" s="634">
        <v>2988</v>
      </c>
      <c r="K511" s="634">
        <v>3283</v>
      </c>
      <c r="L511" s="634">
        <v>61090</v>
      </c>
      <c r="M511" s="631">
        <f t="shared" si="7"/>
        <v>2684832</v>
      </c>
    </row>
    <row r="512" spans="1:13" ht="38.25">
      <c r="A512" s="632" t="s">
        <v>1734</v>
      </c>
      <c r="B512" s="633" t="s">
        <v>1735</v>
      </c>
      <c r="C512" s="634">
        <v>7619965</v>
      </c>
      <c r="D512" s="634">
        <v>4250394</v>
      </c>
      <c r="E512" s="634">
        <v>101314</v>
      </c>
      <c r="F512" s="634">
        <v>352067</v>
      </c>
      <c r="G512" s="634">
        <v>244672</v>
      </c>
      <c r="H512" s="634">
        <v>57929</v>
      </c>
      <c r="I512" s="634">
        <v>164453</v>
      </c>
      <c r="J512" s="634">
        <v>13044</v>
      </c>
      <c r="K512" s="634">
        <v>13103</v>
      </c>
      <c r="L512" s="634">
        <v>343983</v>
      </c>
      <c r="M512" s="631">
        <f t="shared" si="7"/>
        <v>13160924</v>
      </c>
    </row>
    <row r="513" spans="1:13" ht="38.25">
      <c r="A513" s="632" t="s">
        <v>1736</v>
      </c>
      <c r="B513" s="633" t="s">
        <v>1737</v>
      </c>
      <c r="C513" s="634">
        <v>1357578</v>
      </c>
      <c r="D513" s="634">
        <v>515339</v>
      </c>
      <c r="E513" s="634">
        <v>22203</v>
      </c>
      <c r="F513" s="634">
        <v>71930</v>
      </c>
      <c r="G513" s="634">
        <v>16533</v>
      </c>
      <c r="H513" s="634">
        <v>7961</v>
      </c>
      <c r="I513" s="634">
        <v>11776</v>
      </c>
      <c r="J513" s="634">
        <v>3732</v>
      </c>
      <c r="K513" s="634">
        <v>1017</v>
      </c>
      <c r="L513" s="634">
        <v>53215</v>
      </c>
      <c r="M513" s="631">
        <f t="shared" si="7"/>
        <v>2061284</v>
      </c>
    </row>
    <row r="514" spans="1:13" ht="38.25">
      <c r="A514" s="632" t="s">
        <v>1738</v>
      </c>
      <c r="B514" s="633" t="s">
        <v>1739</v>
      </c>
      <c r="C514" s="634">
        <v>2983925</v>
      </c>
      <c r="D514" s="634">
        <v>1251498</v>
      </c>
      <c r="E514" s="634">
        <v>43171</v>
      </c>
      <c r="F514" s="634">
        <v>145608</v>
      </c>
      <c r="G514" s="634">
        <v>71951</v>
      </c>
      <c r="H514" s="634">
        <v>20759</v>
      </c>
      <c r="I514" s="634">
        <v>49346</v>
      </c>
      <c r="J514" s="634">
        <v>6264</v>
      </c>
      <c r="K514" s="634">
        <v>4048</v>
      </c>
      <c r="L514" s="634">
        <v>0</v>
      </c>
      <c r="M514" s="631">
        <f t="shared" si="7"/>
        <v>4576570</v>
      </c>
    </row>
    <row r="515" spans="1:13" ht="38.25">
      <c r="A515" s="632" t="s">
        <v>1740</v>
      </c>
      <c r="B515" s="633" t="s">
        <v>1741</v>
      </c>
      <c r="C515" s="634">
        <v>1415894</v>
      </c>
      <c r="D515" s="634">
        <v>535212</v>
      </c>
      <c r="E515" s="634">
        <v>22937</v>
      </c>
      <c r="F515" s="634">
        <v>74479</v>
      </c>
      <c r="G515" s="634">
        <v>23967</v>
      </c>
      <c r="H515" s="634">
        <v>8591</v>
      </c>
      <c r="I515" s="634">
        <v>15588</v>
      </c>
      <c r="J515" s="634">
        <v>3756</v>
      </c>
      <c r="K515" s="634">
        <v>1210</v>
      </c>
      <c r="L515" s="634">
        <v>55562</v>
      </c>
      <c r="M515" s="631">
        <f t="shared" si="7"/>
        <v>2157196</v>
      </c>
    </row>
    <row r="516" spans="1:13" ht="38.25">
      <c r="A516" s="632" t="s">
        <v>1742</v>
      </c>
      <c r="B516" s="633" t="s">
        <v>1743</v>
      </c>
      <c r="C516" s="634">
        <v>6195741</v>
      </c>
      <c r="D516" s="634">
        <v>966240</v>
      </c>
      <c r="E516" s="634">
        <v>86547</v>
      </c>
      <c r="F516" s="634">
        <v>294959</v>
      </c>
      <c r="G516" s="634">
        <v>197900</v>
      </c>
      <c r="H516" s="634">
        <v>46297</v>
      </c>
      <c r="I516" s="634">
        <v>128903</v>
      </c>
      <c r="J516" s="634">
        <v>11532</v>
      </c>
      <c r="K516" s="634">
        <v>10119</v>
      </c>
      <c r="L516" s="634">
        <v>106222</v>
      </c>
      <c r="M516" s="631">
        <f t="shared" si="7"/>
        <v>8044460</v>
      </c>
    </row>
    <row r="517" spans="1:13" ht="38.25">
      <c r="A517" s="632" t="s">
        <v>1744</v>
      </c>
      <c r="B517" s="633" t="s">
        <v>1745</v>
      </c>
      <c r="C517" s="634">
        <v>1559906</v>
      </c>
      <c r="D517" s="634">
        <v>610536</v>
      </c>
      <c r="E517" s="634">
        <v>25556</v>
      </c>
      <c r="F517" s="634">
        <v>82726</v>
      </c>
      <c r="G517" s="634">
        <v>20252</v>
      </c>
      <c r="H517" s="634">
        <v>9144</v>
      </c>
      <c r="I517" s="634">
        <v>14034</v>
      </c>
      <c r="J517" s="634">
        <v>4308</v>
      </c>
      <c r="K517" s="634">
        <v>1162</v>
      </c>
      <c r="L517" s="634">
        <v>259862</v>
      </c>
      <c r="M517" s="631">
        <f t="shared" ref="M517:M573" si="8">SUM(C517:L517)</f>
        <v>2587486</v>
      </c>
    </row>
    <row r="518" spans="1:13" ht="38.25">
      <c r="A518" s="632" t="s">
        <v>1746</v>
      </c>
      <c r="B518" s="633" t="s">
        <v>1747</v>
      </c>
      <c r="C518" s="634">
        <v>72749713</v>
      </c>
      <c r="D518" s="634">
        <v>20994974</v>
      </c>
      <c r="E518" s="634">
        <v>940725</v>
      </c>
      <c r="F518" s="634">
        <v>3285825</v>
      </c>
      <c r="G518" s="634">
        <v>1495177</v>
      </c>
      <c r="H518" s="634">
        <v>631034</v>
      </c>
      <c r="I518" s="634">
        <v>1465561</v>
      </c>
      <c r="J518" s="634">
        <v>91188</v>
      </c>
      <c r="K518" s="634">
        <v>165552</v>
      </c>
      <c r="L518" s="634">
        <v>5560545</v>
      </c>
      <c r="M518" s="631">
        <f t="shared" si="8"/>
        <v>107380294</v>
      </c>
    </row>
    <row r="519" spans="1:13" ht="38.25">
      <c r="A519" s="632" t="s">
        <v>1748</v>
      </c>
      <c r="B519" s="633" t="s">
        <v>1749</v>
      </c>
      <c r="C519" s="634">
        <v>4384710</v>
      </c>
      <c r="D519" s="634">
        <v>1997653</v>
      </c>
      <c r="E519" s="634">
        <v>60680</v>
      </c>
      <c r="F519" s="634">
        <v>207848</v>
      </c>
      <c r="G519" s="634">
        <v>114843</v>
      </c>
      <c r="H519" s="634">
        <v>32609</v>
      </c>
      <c r="I519" s="634">
        <v>81830</v>
      </c>
      <c r="J519" s="634">
        <v>7944</v>
      </c>
      <c r="K519" s="634">
        <v>7104</v>
      </c>
      <c r="L519" s="634">
        <v>214393</v>
      </c>
      <c r="M519" s="631">
        <f t="shared" si="8"/>
        <v>7109614</v>
      </c>
    </row>
    <row r="520" spans="1:13" ht="38.25">
      <c r="A520" s="632" t="s">
        <v>1750</v>
      </c>
      <c r="B520" s="633" t="s">
        <v>1751</v>
      </c>
      <c r="C520" s="634">
        <v>4453839</v>
      </c>
      <c r="D520" s="634">
        <v>1404170</v>
      </c>
      <c r="E520" s="634">
        <v>61037</v>
      </c>
      <c r="F520" s="634">
        <v>208627</v>
      </c>
      <c r="G520" s="634">
        <v>129392</v>
      </c>
      <c r="H520" s="634">
        <v>34481</v>
      </c>
      <c r="I520" s="634">
        <v>92433</v>
      </c>
      <c r="J520" s="634">
        <v>8340</v>
      </c>
      <c r="K520" s="634">
        <v>7897</v>
      </c>
      <c r="L520" s="634">
        <v>0</v>
      </c>
      <c r="M520" s="631">
        <f t="shared" si="8"/>
        <v>6400216</v>
      </c>
    </row>
    <row r="521" spans="1:13" ht="38.25">
      <c r="A521" s="632" t="s">
        <v>1752</v>
      </c>
      <c r="B521" s="633" t="s">
        <v>1753</v>
      </c>
      <c r="C521" s="634">
        <v>897629</v>
      </c>
      <c r="D521" s="634">
        <v>427715</v>
      </c>
      <c r="E521" s="634">
        <v>14159</v>
      </c>
      <c r="F521" s="634">
        <v>46421</v>
      </c>
      <c r="G521" s="634">
        <v>2494</v>
      </c>
      <c r="H521" s="634">
        <v>5792</v>
      </c>
      <c r="I521" s="634">
        <v>6220</v>
      </c>
      <c r="J521" s="634">
        <v>2112</v>
      </c>
      <c r="K521" s="634">
        <v>955</v>
      </c>
      <c r="L521" s="634">
        <v>0</v>
      </c>
      <c r="M521" s="631">
        <f t="shared" si="8"/>
        <v>1403497</v>
      </c>
    </row>
    <row r="522" spans="1:13" ht="38.25">
      <c r="A522" s="632" t="s">
        <v>1754</v>
      </c>
      <c r="B522" s="633" t="s">
        <v>1755</v>
      </c>
      <c r="C522" s="634">
        <v>2908918</v>
      </c>
      <c r="D522" s="634">
        <v>1093411</v>
      </c>
      <c r="E522" s="634">
        <v>40720</v>
      </c>
      <c r="F522" s="634">
        <v>138433</v>
      </c>
      <c r="G522" s="634">
        <v>74573</v>
      </c>
      <c r="H522" s="634">
        <v>22021</v>
      </c>
      <c r="I522" s="634">
        <v>54435</v>
      </c>
      <c r="J522" s="634">
        <v>5460</v>
      </c>
      <c r="K522" s="634">
        <v>4888</v>
      </c>
      <c r="L522" s="634">
        <v>216552</v>
      </c>
      <c r="M522" s="631">
        <f t="shared" si="8"/>
        <v>4559411</v>
      </c>
    </row>
    <row r="523" spans="1:13" ht="38.25">
      <c r="A523" s="632" t="s">
        <v>1756</v>
      </c>
      <c r="B523" s="633" t="s">
        <v>1757</v>
      </c>
      <c r="C523" s="634">
        <v>6402271</v>
      </c>
      <c r="D523" s="634">
        <v>2785531</v>
      </c>
      <c r="E523" s="634">
        <v>87643</v>
      </c>
      <c r="F523" s="634">
        <v>301340</v>
      </c>
      <c r="G523" s="634">
        <v>161863</v>
      </c>
      <c r="H523" s="634">
        <v>45820</v>
      </c>
      <c r="I523" s="634">
        <v>112166</v>
      </c>
      <c r="J523" s="634">
        <v>12780</v>
      </c>
      <c r="K523" s="634">
        <v>9474</v>
      </c>
      <c r="L523" s="634">
        <v>274957</v>
      </c>
      <c r="M523" s="631">
        <f t="shared" si="8"/>
        <v>10193845</v>
      </c>
    </row>
    <row r="524" spans="1:13" ht="38.25">
      <c r="A524" s="632" t="s">
        <v>1758</v>
      </c>
      <c r="B524" s="633" t="s">
        <v>1759</v>
      </c>
      <c r="C524" s="634">
        <v>967344</v>
      </c>
      <c r="D524" s="634">
        <v>478827</v>
      </c>
      <c r="E524" s="634">
        <v>16488</v>
      </c>
      <c r="F524" s="634">
        <v>52804</v>
      </c>
      <c r="G524" s="634">
        <v>5479</v>
      </c>
      <c r="H524" s="634">
        <v>5119</v>
      </c>
      <c r="I524" s="634">
        <v>4363</v>
      </c>
      <c r="J524" s="634">
        <v>2904</v>
      </c>
      <c r="K524" s="634">
        <v>422</v>
      </c>
      <c r="L524" s="634">
        <v>8742</v>
      </c>
      <c r="M524" s="631">
        <f t="shared" si="8"/>
        <v>1542492</v>
      </c>
    </row>
    <row r="525" spans="1:13" ht="38.25">
      <c r="A525" s="632" t="s">
        <v>1760</v>
      </c>
      <c r="B525" s="633" t="s">
        <v>1761</v>
      </c>
      <c r="C525" s="634">
        <v>1415184</v>
      </c>
      <c r="D525" s="634">
        <v>492936</v>
      </c>
      <c r="E525" s="634">
        <v>22250</v>
      </c>
      <c r="F525" s="634">
        <v>72961</v>
      </c>
      <c r="G525" s="634">
        <v>26165</v>
      </c>
      <c r="H525" s="634">
        <v>8854</v>
      </c>
      <c r="I525" s="634">
        <v>17283</v>
      </c>
      <c r="J525" s="634">
        <v>3588</v>
      </c>
      <c r="K525" s="634">
        <v>1366</v>
      </c>
      <c r="L525" s="634">
        <v>22007</v>
      </c>
      <c r="M525" s="631">
        <f t="shared" si="8"/>
        <v>2082594</v>
      </c>
    </row>
    <row r="526" spans="1:13" ht="38.25">
      <c r="A526" s="632" t="s">
        <v>1762</v>
      </c>
      <c r="B526" s="633" t="s">
        <v>1763</v>
      </c>
      <c r="C526" s="634">
        <v>3235681</v>
      </c>
      <c r="D526" s="634">
        <v>884043</v>
      </c>
      <c r="E526" s="634">
        <v>42386</v>
      </c>
      <c r="F526" s="634">
        <v>147218</v>
      </c>
      <c r="G526" s="634">
        <v>35962</v>
      </c>
      <c r="H526" s="634">
        <v>24318</v>
      </c>
      <c r="I526" s="634">
        <v>43224</v>
      </c>
      <c r="J526" s="634">
        <v>6576</v>
      </c>
      <c r="K526" s="634">
        <v>5410</v>
      </c>
      <c r="L526" s="634">
        <v>0</v>
      </c>
      <c r="M526" s="631">
        <f t="shared" si="8"/>
        <v>4424818</v>
      </c>
    </row>
    <row r="527" spans="1:13" ht="38.25">
      <c r="A527" s="632" t="s">
        <v>1764</v>
      </c>
      <c r="B527" s="633" t="s">
        <v>1765</v>
      </c>
      <c r="C527" s="634">
        <v>950710</v>
      </c>
      <c r="D527" s="634">
        <v>435538</v>
      </c>
      <c r="E527" s="634">
        <v>15040</v>
      </c>
      <c r="F527" s="634">
        <v>49527</v>
      </c>
      <c r="G527" s="634">
        <v>7214</v>
      </c>
      <c r="H527" s="634">
        <v>5315</v>
      </c>
      <c r="I527" s="634">
        <v>5918</v>
      </c>
      <c r="J527" s="634">
        <v>2544</v>
      </c>
      <c r="K527" s="634">
        <v>592</v>
      </c>
      <c r="L527" s="634">
        <v>50184</v>
      </c>
      <c r="M527" s="631">
        <f t="shared" si="8"/>
        <v>1522582</v>
      </c>
    </row>
    <row r="528" spans="1:13" ht="38.25">
      <c r="A528" s="632" t="s">
        <v>1766</v>
      </c>
      <c r="B528" s="633" t="s">
        <v>1767</v>
      </c>
      <c r="C528" s="634">
        <v>12975410</v>
      </c>
      <c r="D528" s="634">
        <v>4408620</v>
      </c>
      <c r="E528" s="634">
        <v>144233</v>
      </c>
      <c r="F528" s="634">
        <v>530861</v>
      </c>
      <c r="G528" s="634">
        <v>274345</v>
      </c>
      <c r="H528" s="634">
        <v>101626</v>
      </c>
      <c r="I528" s="634">
        <v>233782</v>
      </c>
      <c r="J528" s="634">
        <v>20232</v>
      </c>
      <c r="K528" s="634">
        <v>23981</v>
      </c>
      <c r="L528" s="634">
        <v>183883</v>
      </c>
      <c r="M528" s="631">
        <f t="shared" si="8"/>
        <v>18896973</v>
      </c>
    </row>
    <row r="529" spans="1:13" ht="25.5">
      <c r="A529" s="632" t="s">
        <v>1768</v>
      </c>
      <c r="B529" s="633" t="s">
        <v>1769</v>
      </c>
      <c r="C529" s="634">
        <v>11081347</v>
      </c>
      <c r="D529" s="634">
        <v>4016718</v>
      </c>
      <c r="E529" s="634">
        <v>148266</v>
      </c>
      <c r="F529" s="634">
        <v>513330</v>
      </c>
      <c r="G529" s="634">
        <v>364175</v>
      </c>
      <c r="H529" s="634">
        <v>86490</v>
      </c>
      <c r="I529" s="634">
        <v>246431</v>
      </c>
      <c r="J529" s="634">
        <v>18216</v>
      </c>
      <c r="K529" s="634">
        <v>20169</v>
      </c>
      <c r="L529" s="634">
        <v>0</v>
      </c>
      <c r="M529" s="631">
        <f t="shared" si="8"/>
        <v>16495142</v>
      </c>
    </row>
    <row r="530" spans="1:13" ht="25.5">
      <c r="A530" s="632" t="s">
        <v>1770</v>
      </c>
      <c r="B530" s="633" t="s">
        <v>1771</v>
      </c>
      <c r="C530" s="634">
        <v>3510204</v>
      </c>
      <c r="D530" s="634">
        <v>1391151</v>
      </c>
      <c r="E530" s="634">
        <v>49618</v>
      </c>
      <c r="F530" s="634">
        <v>167639</v>
      </c>
      <c r="G530" s="634">
        <v>54189</v>
      </c>
      <c r="H530" s="634">
        <v>27581</v>
      </c>
      <c r="I530" s="634">
        <v>55594</v>
      </c>
      <c r="J530" s="634">
        <v>6384</v>
      </c>
      <c r="K530" s="634">
        <v>6396</v>
      </c>
      <c r="L530" s="634">
        <v>0</v>
      </c>
      <c r="M530" s="631">
        <f t="shared" si="8"/>
        <v>5268756</v>
      </c>
    </row>
    <row r="531" spans="1:13" ht="25.5">
      <c r="A531" s="632" t="s">
        <v>1772</v>
      </c>
      <c r="B531" s="633" t="s">
        <v>1773</v>
      </c>
      <c r="C531" s="634">
        <v>2765404</v>
      </c>
      <c r="D531" s="634">
        <v>657381</v>
      </c>
      <c r="E531" s="634">
        <v>38889</v>
      </c>
      <c r="F531" s="634">
        <v>131039</v>
      </c>
      <c r="G531" s="634">
        <v>19680</v>
      </c>
      <c r="H531" s="634">
        <v>24089</v>
      </c>
      <c r="I531" s="634">
        <v>42016</v>
      </c>
      <c r="J531" s="634">
        <v>4104</v>
      </c>
      <c r="K531" s="634">
        <v>6248</v>
      </c>
      <c r="L531" s="634">
        <v>60012</v>
      </c>
      <c r="M531" s="631">
        <f t="shared" si="8"/>
        <v>3748862</v>
      </c>
    </row>
    <row r="532" spans="1:13" ht="25.5">
      <c r="A532" s="632" t="s">
        <v>1774</v>
      </c>
      <c r="B532" s="633" t="s">
        <v>1775</v>
      </c>
      <c r="C532" s="634">
        <v>1727497</v>
      </c>
      <c r="D532" s="634">
        <v>577488</v>
      </c>
      <c r="E532" s="634">
        <v>27414</v>
      </c>
      <c r="F532" s="634">
        <v>89613</v>
      </c>
      <c r="G532" s="634">
        <v>31731</v>
      </c>
      <c r="H532" s="634">
        <v>10761</v>
      </c>
      <c r="I532" s="634">
        <v>20944</v>
      </c>
      <c r="J532" s="634">
        <v>4416</v>
      </c>
      <c r="K532" s="634">
        <v>1633</v>
      </c>
      <c r="L532" s="634">
        <v>0</v>
      </c>
      <c r="M532" s="631">
        <f t="shared" si="8"/>
        <v>2491497</v>
      </c>
    </row>
    <row r="533" spans="1:13" ht="25.5">
      <c r="A533" s="632" t="s">
        <v>1776</v>
      </c>
      <c r="B533" s="633" t="s">
        <v>1777</v>
      </c>
      <c r="C533" s="634">
        <v>3923009</v>
      </c>
      <c r="D533" s="634">
        <v>1484122</v>
      </c>
      <c r="E533" s="634">
        <v>52997</v>
      </c>
      <c r="F533" s="634">
        <v>182701</v>
      </c>
      <c r="G533" s="634">
        <v>85067</v>
      </c>
      <c r="H533" s="634">
        <v>29155</v>
      </c>
      <c r="I533" s="634">
        <v>66996</v>
      </c>
      <c r="J533" s="634">
        <v>7500</v>
      </c>
      <c r="K533" s="634">
        <v>6371</v>
      </c>
      <c r="L533" s="634">
        <v>179268</v>
      </c>
      <c r="M533" s="631">
        <f t="shared" si="8"/>
        <v>6017186</v>
      </c>
    </row>
    <row r="534" spans="1:13" ht="25.5">
      <c r="A534" s="632" t="s">
        <v>1778</v>
      </c>
      <c r="B534" s="633" t="s">
        <v>1779</v>
      </c>
      <c r="C534" s="634">
        <v>2356450</v>
      </c>
      <c r="D534" s="634">
        <v>632731</v>
      </c>
      <c r="E534" s="634">
        <v>34344</v>
      </c>
      <c r="F534" s="634">
        <v>115355</v>
      </c>
      <c r="G534" s="634">
        <v>57528</v>
      </c>
      <c r="H534" s="634">
        <v>17012</v>
      </c>
      <c r="I534" s="634">
        <v>40492</v>
      </c>
      <c r="J534" s="634">
        <v>4740</v>
      </c>
      <c r="K534" s="634">
        <v>3501</v>
      </c>
      <c r="L534" s="634">
        <v>0</v>
      </c>
      <c r="M534" s="631">
        <f t="shared" si="8"/>
        <v>3262153</v>
      </c>
    </row>
    <row r="535" spans="1:13" ht="25.5">
      <c r="A535" s="632" t="s">
        <v>1780</v>
      </c>
      <c r="B535" s="633" t="s">
        <v>1781</v>
      </c>
      <c r="C535" s="634">
        <v>3391758</v>
      </c>
      <c r="D535" s="634">
        <v>1830247</v>
      </c>
      <c r="E535" s="634">
        <v>48594</v>
      </c>
      <c r="F535" s="634">
        <v>164213</v>
      </c>
      <c r="G535" s="634">
        <v>88294</v>
      </c>
      <c r="H535" s="634">
        <v>24617</v>
      </c>
      <c r="I535" s="634">
        <v>61254</v>
      </c>
      <c r="J535" s="634">
        <v>6708</v>
      </c>
      <c r="K535" s="634">
        <v>5132</v>
      </c>
      <c r="L535" s="634">
        <v>62282</v>
      </c>
      <c r="M535" s="631">
        <f t="shared" si="8"/>
        <v>5683099</v>
      </c>
    </row>
    <row r="536" spans="1:13" ht="25.5">
      <c r="A536" s="632" t="s">
        <v>1782</v>
      </c>
      <c r="B536" s="633" t="s">
        <v>1783</v>
      </c>
      <c r="C536" s="634">
        <v>2776428</v>
      </c>
      <c r="D536" s="634">
        <v>1463552</v>
      </c>
      <c r="E536" s="634">
        <v>39338</v>
      </c>
      <c r="F536" s="634">
        <v>133687</v>
      </c>
      <c r="G536" s="634">
        <v>59777</v>
      </c>
      <c r="H536" s="634">
        <v>19942</v>
      </c>
      <c r="I536" s="634">
        <v>44792</v>
      </c>
      <c r="J536" s="634">
        <v>5412</v>
      </c>
      <c r="K536" s="634">
        <v>4112</v>
      </c>
      <c r="L536" s="634">
        <v>131794</v>
      </c>
      <c r="M536" s="631">
        <f t="shared" si="8"/>
        <v>4678834</v>
      </c>
    </row>
    <row r="537" spans="1:13" ht="25.5">
      <c r="A537" s="632" t="s">
        <v>1784</v>
      </c>
      <c r="B537" s="633" t="s">
        <v>1785</v>
      </c>
      <c r="C537" s="634">
        <v>3462179</v>
      </c>
      <c r="D537" s="634">
        <v>857436</v>
      </c>
      <c r="E537" s="634">
        <v>47635</v>
      </c>
      <c r="F537" s="634">
        <v>163544</v>
      </c>
      <c r="G537" s="634">
        <v>75916</v>
      </c>
      <c r="H537" s="634">
        <v>24896</v>
      </c>
      <c r="I537" s="634">
        <v>57048</v>
      </c>
      <c r="J537" s="634">
        <v>6780</v>
      </c>
      <c r="K537" s="634">
        <v>5179</v>
      </c>
      <c r="L537" s="634">
        <v>647833</v>
      </c>
      <c r="M537" s="631">
        <f t="shared" si="8"/>
        <v>5348446</v>
      </c>
    </row>
    <row r="538" spans="1:13" ht="25.5">
      <c r="A538" s="632" t="s">
        <v>1786</v>
      </c>
      <c r="B538" s="633" t="s">
        <v>1787</v>
      </c>
      <c r="C538" s="634">
        <v>4109356</v>
      </c>
      <c r="D538" s="634">
        <v>662904</v>
      </c>
      <c r="E538" s="634">
        <v>55856</v>
      </c>
      <c r="F538" s="634">
        <v>192466</v>
      </c>
      <c r="G538" s="634">
        <v>70296</v>
      </c>
      <c r="H538" s="634">
        <v>32522</v>
      </c>
      <c r="I538" s="634">
        <v>68731</v>
      </c>
      <c r="J538" s="634">
        <v>6288</v>
      </c>
      <c r="K538" s="634">
        <v>7692</v>
      </c>
      <c r="L538" s="634">
        <v>53140</v>
      </c>
      <c r="M538" s="631">
        <f t="shared" si="8"/>
        <v>5259251</v>
      </c>
    </row>
    <row r="539" spans="1:13" ht="25.5">
      <c r="A539" s="632" t="s">
        <v>1788</v>
      </c>
      <c r="B539" s="633" t="s">
        <v>1789</v>
      </c>
      <c r="C539" s="634">
        <v>1070407</v>
      </c>
      <c r="D539" s="634">
        <v>492186</v>
      </c>
      <c r="E539" s="634">
        <v>17928</v>
      </c>
      <c r="F539" s="634">
        <v>57169</v>
      </c>
      <c r="G539" s="634">
        <v>9896</v>
      </c>
      <c r="H539" s="634">
        <v>6476</v>
      </c>
      <c r="I539" s="634">
        <v>8484</v>
      </c>
      <c r="J539" s="634">
        <v>3252</v>
      </c>
      <c r="K539" s="634">
        <v>876</v>
      </c>
      <c r="L539" s="634">
        <v>0</v>
      </c>
      <c r="M539" s="631">
        <f t="shared" si="8"/>
        <v>1666674</v>
      </c>
    </row>
    <row r="540" spans="1:13">
      <c r="A540" s="632" t="s">
        <v>1790</v>
      </c>
      <c r="B540" s="633" t="s">
        <v>1791</v>
      </c>
      <c r="C540" s="634">
        <v>7019048</v>
      </c>
      <c r="D540" s="634">
        <v>2592190</v>
      </c>
      <c r="E540" s="634">
        <v>96879</v>
      </c>
      <c r="F540" s="634">
        <v>333021</v>
      </c>
      <c r="G540" s="634">
        <v>146749</v>
      </c>
      <c r="H540" s="634">
        <v>48788</v>
      </c>
      <c r="I540" s="634">
        <v>107583</v>
      </c>
      <c r="J540" s="634">
        <v>14052</v>
      </c>
      <c r="K540" s="634">
        <v>9638</v>
      </c>
      <c r="L540" s="634">
        <v>264349</v>
      </c>
      <c r="M540" s="631">
        <f t="shared" si="8"/>
        <v>10632297</v>
      </c>
    </row>
    <row r="541" spans="1:13" ht="25.5">
      <c r="A541" s="632" t="s">
        <v>1792</v>
      </c>
      <c r="B541" s="633" t="s">
        <v>1793</v>
      </c>
      <c r="C541" s="634">
        <v>1431273</v>
      </c>
      <c r="D541" s="634">
        <v>698993</v>
      </c>
      <c r="E541" s="634">
        <v>23066</v>
      </c>
      <c r="F541" s="634">
        <v>74970</v>
      </c>
      <c r="G541" s="634">
        <v>15644</v>
      </c>
      <c r="H541" s="634">
        <v>9086</v>
      </c>
      <c r="I541" s="634">
        <v>13683</v>
      </c>
      <c r="J541" s="634">
        <v>3636</v>
      </c>
      <c r="K541" s="634">
        <v>1428</v>
      </c>
      <c r="L541" s="634">
        <v>27209</v>
      </c>
      <c r="M541" s="631">
        <f t="shared" si="8"/>
        <v>2298988</v>
      </c>
    </row>
    <row r="542" spans="1:13">
      <c r="A542" s="632" t="s">
        <v>1794</v>
      </c>
      <c r="B542" s="633" t="s">
        <v>1795</v>
      </c>
      <c r="C542" s="634">
        <v>3798437</v>
      </c>
      <c r="D542" s="634">
        <v>1267188</v>
      </c>
      <c r="E542" s="634">
        <v>50663</v>
      </c>
      <c r="F542" s="634">
        <v>175750</v>
      </c>
      <c r="G542" s="634">
        <v>140050</v>
      </c>
      <c r="H542" s="634">
        <v>29583</v>
      </c>
      <c r="I542" s="634">
        <v>89393</v>
      </c>
      <c r="J542" s="634">
        <v>6132</v>
      </c>
      <c r="K542" s="634">
        <v>6891</v>
      </c>
      <c r="L542" s="634">
        <v>0</v>
      </c>
      <c r="M542" s="631">
        <f t="shared" si="8"/>
        <v>5564087</v>
      </c>
    </row>
    <row r="543" spans="1:13" ht="38.25">
      <c r="A543" s="632" t="s">
        <v>1796</v>
      </c>
      <c r="B543" s="633" t="s">
        <v>1797</v>
      </c>
      <c r="C543" s="634">
        <v>8378459</v>
      </c>
      <c r="D543" s="634">
        <v>3081072</v>
      </c>
      <c r="E543" s="634">
        <v>107368</v>
      </c>
      <c r="F543" s="634">
        <v>375477</v>
      </c>
      <c r="G543" s="634">
        <v>184564</v>
      </c>
      <c r="H543" s="634">
        <v>69892</v>
      </c>
      <c r="I543" s="634">
        <v>165062</v>
      </c>
      <c r="J543" s="634">
        <v>13068</v>
      </c>
      <c r="K543" s="634">
        <v>17638</v>
      </c>
      <c r="L543" s="634">
        <v>415708</v>
      </c>
      <c r="M543" s="631">
        <f t="shared" si="8"/>
        <v>12808308</v>
      </c>
    </row>
    <row r="544" spans="1:13" ht="25.5">
      <c r="A544" s="632" t="s">
        <v>1798</v>
      </c>
      <c r="B544" s="633" t="s">
        <v>1799</v>
      </c>
      <c r="C544" s="634">
        <v>1759702</v>
      </c>
      <c r="D544" s="634">
        <v>706992</v>
      </c>
      <c r="E544" s="634">
        <v>26147</v>
      </c>
      <c r="F544" s="634">
        <v>87694</v>
      </c>
      <c r="G544" s="634">
        <v>34230</v>
      </c>
      <c r="H544" s="634">
        <v>11037</v>
      </c>
      <c r="I544" s="634">
        <v>22281</v>
      </c>
      <c r="J544" s="634">
        <v>4164</v>
      </c>
      <c r="K544" s="634">
        <v>1752</v>
      </c>
      <c r="L544" s="634">
        <v>14487</v>
      </c>
      <c r="M544" s="631">
        <f t="shared" si="8"/>
        <v>2668486</v>
      </c>
    </row>
    <row r="545" spans="1:13">
      <c r="A545" s="632" t="s">
        <v>1800</v>
      </c>
      <c r="B545" s="633" t="s">
        <v>1801</v>
      </c>
      <c r="C545" s="634">
        <v>1414532</v>
      </c>
      <c r="D545" s="634">
        <v>777796</v>
      </c>
      <c r="E545" s="634">
        <v>22722</v>
      </c>
      <c r="F545" s="634">
        <v>74081</v>
      </c>
      <c r="G545" s="634">
        <v>19439</v>
      </c>
      <c r="H545" s="634">
        <v>8502</v>
      </c>
      <c r="I545" s="634">
        <v>13659</v>
      </c>
      <c r="J545" s="634">
        <v>3720</v>
      </c>
      <c r="K545" s="634">
        <v>1173</v>
      </c>
      <c r="L545" s="634">
        <v>38329</v>
      </c>
      <c r="M545" s="631">
        <f t="shared" si="8"/>
        <v>2373953</v>
      </c>
    </row>
    <row r="546" spans="1:13" ht="25.5">
      <c r="A546" s="632" t="s">
        <v>1802</v>
      </c>
      <c r="B546" s="633" t="s">
        <v>1803</v>
      </c>
      <c r="C546" s="634">
        <v>4891911</v>
      </c>
      <c r="D546" s="634">
        <v>2206003</v>
      </c>
      <c r="E546" s="634">
        <v>68483</v>
      </c>
      <c r="F546" s="634">
        <v>232032</v>
      </c>
      <c r="G546" s="634">
        <v>138288</v>
      </c>
      <c r="H546" s="634">
        <v>38930</v>
      </c>
      <c r="I546" s="634">
        <v>102451</v>
      </c>
      <c r="J546" s="634">
        <v>8700</v>
      </c>
      <c r="K546" s="634">
        <v>9184</v>
      </c>
      <c r="L546" s="634">
        <v>189194</v>
      </c>
      <c r="M546" s="631">
        <f t="shared" si="8"/>
        <v>7885176</v>
      </c>
    </row>
    <row r="547" spans="1:13" ht="38.25">
      <c r="A547" s="632" t="s">
        <v>1804</v>
      </c>
      <c r="B547" s="633" t="s">
        <v>1805</v>
      </c>
      <c r="C547" s="634">
        <v>1719916</v>
      </c>
      <c r="D547" s="634">
        <v>621508</v>
      </c>
      <c r="E547" s="634">
        <v>24853</v>
      </c>
      <c r="F547" s="634">
        <v>84063</v>
      </c>
      <c r="G547" s="634">
        <v>22587</v>
      </c>
      <c r="H547" s="634">
        <v>11599</v>
      </c>
      <c r="I547" s="634">
        <v>20256</v>
      </c>
      <c r="J547" s="634">
        <v>3660</v>
      </c>
      <c r="K547" s="634">
        <v>2148</v>
      </c>
      <c r="L547" s="634">
        <v>48163</v>
      </c>
      <c r="M547" s="631">
        <f t="shared" si="8"/>
        <v>2558753</v>
      </c>
    </row>
    <row r="548" spans="1:13" ht="25.5">
      <c r="A548" s="632" t="s">
        <v>1806</v>
      </c>
      <c r="B548" s="633" t="s">
        <v>1807</v>
      </c>
      <c r="C548" s="634">
        <v>11998631</v>
      </c>
      <c r="D548" s="634">
        <v>5143479</v>
      </c>
      <c r="E548" s="634">
        <v>175148</v>
      </c>
      <c r="F548" s="634">
        <v>588871</v>
      </c>
      <c r="G548" s="634">
        <v>223256</v>
      </c>
      <c r="H548" s="634">
        <v>85547</v>
      </c>
      <c r="I548" s="634">
        <v>177512</v>
      </c>
      <c r="J548" s="634">
        <v>23928</v>
      </c>
      <c r="K548" s="634">
        <v>17311</v>
      </c>
      <c r="L548" s="634">
        <v>467979</v>
      </c>
      <c r="M548" s="631">
        <f t="shared" si="8"/>
        <v>18901662</v>
      </c>
    </row>
    <row r="549" spans="1:13" ht="25.5">
      <c r="A549" s="632" t="s">
        <v>1808</v>
      </c>
      <c r="B549" s="633" t="s">
        <v>1809</v>
      </c>
      <c r="C549" s="634">
        <v>5860719</v>
      </c>
      <c r="D549" s="634">
        <v>1936103</v>
      </c>
      <c r="E549" s="634">
        <v>80683</v>
      </c>
      <c r="F549" s="634">
        <v>273368</v>
      </c>
      <c r="G549" s="634">
        <v>139647</v>
      </c>
      <c r="H549" s="634">
        <v>49257</v>
      </c>
      <c r="I549" s="634">
        <v>120098</v>
      </c>
      <c r="J549" s="634">
        <v>10320</v>
      </c>
      <c r="K549" s="634">
        <v>12349</v>
      </c>
      <c r="L549" s="634">
        <v>0</v>
      </c>
      <c r="M549" s="631">
        <f t="shared" si="8"/>
        <v>8482544</v>
      </c>
    </row>
    <row r="550" spans="1:13">
      <c r="A550" s="632" t="s">
        <v>1810</v>
      </c>
      <c r="B550" s="633" t="s">
        <v>1811</v>
      </c>
      <c r="C550" s="634">
        <v>1530865</v>
      </c>
      <c r="D550" s="634">
        <v>628849</v>
      </c>
      <c r="E550" s="634">
        <v>22966</v>
      </c>
      <c r="F550" s="634">
        <v>76945</v>
      </c>
      <c r="G550" s="634">
        <v>22117</v>
      </c>
      <c r="H550" s="634">
        <v>9105</v>
      </c>
      <c r="I550" s="634">
        <v>15142</v>
      </c>
      <c r="J550" s="634">
        <v>3768</v>
      </c>
      <c r="K550" s="634">
        <v>1270</v>
      </c>
      <c r="L550" s="634">
        <v>6878</v>
      </c>
      <c r="M550" s="631">
        <f t="shared" si="8"/>
        <v>2317905</v>
      </c>
    </row>
    <row r="551" spans="1:13" ht="38.25">
      <c r="A551" s="632" t="s">
        <v>1812</v>
      </c>
      <c r="B551" s="633" t="s">
        <v>1813</v>
      </c>
      <c r="C551" s="634">
        <v>2948053</v>
      </c>
      <c r="D551" s="634">
        <v>1356373</v>
      </c>
      <c r="E551" s="634">
        <v>40026</v>
      </c>
      <c r="F551" s="634">
        <v>137102</v>
      </c>
      <c r="G551" s="634">
        <v>42486</v>
      </c>
      <c r="H551" s="634">
        <v>19841</v>
      </c>
      <c r="I551" s="634">
        <v>36347</v>
      </c>
      <c r="J551" s="634">
        <v>7572</v>
      </c>
      <c r="K551" s="634">
        <v>3701</v>
      </c>
      <c r="L551" s="634">
        <v>20487</v>
      </c>
      <c r="M551" s="631">
        <f t="shared" si="8"/>
        <v>4611988</v>
      </c>
    </row>
    <row r="552" spans="1:13" ht="89.25">
      <c r="A552" s="632" t="s">
        <v>1814</v>
      </c>
      <c r="B552" s="633" t="s">
        <v>1815</v>
      </c>
      <c r="C552" s="634">
        <v>9712524</v>
      </c>
      <c r="D552" s="634">
        <v>3218160</v>
      </c>
      <c r="E552" s="634">
        <v>133679</v>
      </c>
      <c r="F552" s="634">
        <v>461456</v>
      </c>
      <c r="G552" s="634">
        <v>250170</v>
      </c>
      <c r="H552" s="634">
        <v>65686</v>
      </c>
      <c r="I552" s="634">
        <v>161451</v>
      </c>
      <c r="J552" s="634">
        <v>19224</v>
      </c>
      <c r="K552" s="634">
        <v>12446</v>
      </c>
      <c r="L552" s="634">
        <v>467047</v>
      </c>
      <c r="M552" s="631">
        <f t="shared" si="8"/>
        <v>14501843</v>
      </c>
    </row>
    <row r="553" spans="1:13" ht="25.5">
      <c r="A553" s="632" t="s">
        <v>1816</v>
      </c>
      <c r="B553" s="633" t="s">
        <v>1817</v>
      </c>
      <c r="C553" s="634">
        <v>6223952</v>
      </c>
      <c r="D553" s="634">
        <v>1260266</v>
      </c>
      <c r="E553" s="634">
        <v>77442</v>
      </c>
      <c r="F553" s="634">
        <v>276610</v>
      </c>
      <c r="G553" s="634">
        <v>126596</v>
      </c>
      <c r="H553" s="634">
        <v>45577</v>
      </c>
      <c r="I553" s="634">
        <v>101746</v>
      </c>
      <c r="J553" s="634">
        <v>11124</v>
      </c>
      <c r="K553" s="634">
        <v>9958</v>
      </c>
      <c r="L553" s="634">
        <v>288348</v>
      </c>
      <c r="M553" s="631">
        <f t="shared" si="8"/>
        <v>8421619</v>
      </c>
    </row>
    <row r="554" spans="1:13" ht="25.5">
      <c r="A554" s="632" t="s">
        <v>1818</v>
      </c>
      <c r="B554" s="633" t="s">
        <v>1819</v>
      </c>
      <c r="C554" s="634">
        <v>32021770</v>
      </c>
      <c r="D554" s="634">
        <v>9654817</v>
      </c>
      <c r="E554" s="634">
        <v>380108</v>
      </c>
      <c r="F554" s="634">
        <v>1374294</v>
      </c>
      <c r="G554" s="634">
        <v>669431</v>
      </c>
      <c r="H554" s="634">
        <v>275473</v>
      </c>
      <c r="I554" s="634">
        <v>646935</v>
      </c>
      <c r="J554" s="634">
        <v>38496</v>
      </c>
      <c r="K554" s="634">
        <v>72571</v>
      </c>
      <c r="L554" s="634">
        <v>2122802</v>
      </c>
      <c r="M554" s="631">
        <f t="shared" si="8"/>
        <v>47256697</v>
      </c>
    </row>
    <row r="555" spans="1:13" ht="25.5">
      <c r="A555" s="632" t="s">
        <v>1820</v>
      </c>
      <c r="B555" s="633" t="s">
        <v>1821</v>
      </c>
      <c r="C555" s="634">
        <v>1090736</v>
      </c>
      <c r="D555" s="634">
        <v>687725</v>
      </c>
      <c r="E555" s="634">
        <v>16772</v>
      </c>
      <c r="F555" s="634">
        <v>54922</v>
      </c>
      <c r="G555" s="634">
        <v>9029</v>
      </c>
      <c r="H555" s="634">
        <v>7535</v>
      </c>
      <c r="I555" s="634">
        <v>11172</v>
      </c>
      <c r="J555" s="634">
        <v>2772</v>
      </c>
      <c r="K555" s="634">
        <v>1416</v>
      </c>
      <c r="L555" s="634">
        <v>19778</v>
      </c>
      <c r="M555" s="631">
        <f t="shared" si="8"/>
        <v>1901857</v>
      </c>
    </row>
    <row r="556" spans="1:13" ht="25.5">
      <c r="A556" s="632" t="s">
        <v>1822</v>
      </c>
      <c r="B556" s="633" t="s">
        <v>1823</v>
      </c>
      <c r="C556" s="634">
        <v>19312742</v>
      </c>
      <c r="D556" s="634">
        <v>3890733</v>
      </c>
      <c r="E556" s="634">
        <v>235232</v>
      </c>
      <c r="F556" s="634">
        <v>837748</v>
      </c>
      <c r="G556" s="634">
        <v>267951</v>
      </c>
      <c r="H556" s="634">
        <v>175249</v>
      </c>
      <c r="I556" s="634">
        <v>365303</v>
      </c>
      <c r="J556" s="634">
        <v>21888</v>
      </c>
      <c r="K556" s="634">
        <v>48237</v>
      </c>
      <c r="L556" s="634">
        <v>502311</v>
      </c>
      <c r="M556" s="631">
        <f t="shared" si="8"/>
        <v>25657394</v>
      </c>
    </row>
    <row r="557" spans="1:13" ht="38.25">
      <c r="A557" s="632" t="s">
        <v>1824</v>
      </c>
      <c r="B557" s="633" t="s">
        <v>1825</v>
      </c>
      <c r="C557" s="634">
        <v>4894553</v>
      </c>
      <c r="D557" s="634">
        <v>1399224</v>
      </c>
      <c r="E557" s="634">
        <v>66609</v>
      </c>
      <c r="F557" s="634">
        <v>229696</v>
      </c>
      <c r="G557" s="634">
        <v>128424</v>
      </c>
      <c r="H557" s="634">
        <v>33523</v>
      </c>
      <c r="I557" s="634">
        <v>83531</v>
      </c>
      <c r="J557" s="634">
        <v>10560</v>
      </c>
      <c r="K557" s="634">
        <v>6479</v>
      </c>
      <c r="L557" s="634">
        <v>271530</v>
      </c>
      <c r="M557" s="631">
        <f t="shared" si="8"/>
        <v>7124129</v>
      </c>
    </row>
    <row r="558" spans="1:13" ht="25.5">
      <c r="A558" s="632" t="s">
        <v>1826</v>
      </c>
      <c r="B558" s="633" t="s">
        <v>1827</v>
      </c>
      <c r="C558" s="634">
        <v>2591970</v>
      </c>
      <c r="D558" s="634">
        <v>918264</v>
      </c>
      <c r="E558" s="634">
        <v>37356</v>
      </c>
      <c r="F558" s="634">
        <v>126085</v>
      </c>
      <c r="G558" s="634">
        <v>74981</v>
      </c>
      <c r="H558" s="634">
        <v>18594</v>
      </c>
      <c r="I558" s="634">
        <v>48686</v>
      </c>
      <c r="J558" s="634">
        <v>5172</v>
      </c>
      <c r="K558" s="634">
        <v>3808</v>
      </c>
      <c r="L558" s="634">
        <v>0</v>
      </c>
      <c r="M558" s="631">
        <f t="shared" si="8"/>
        <v>3824916</v>
      </c>
    </row>
    <row r="559" spans="1:13" ht="25.5">
      <c r="A559" s="632" t="s">
        <v>1828</v>
      </c>
      <c r="B559" s="633" t="s">
        <v>1829</v>
      </c>
      <c r="C559" s="634">
        <v>1039151</v>
      </c>
      <c r="D559" s="634">
        <v>474336</v>
      </c>
      <c r="E559" s="634">
        <v>17251</v>
      </c>
      <c r="F559" s="634">
        <v>55199</v>
      </c>
      <c r="G559" s="634">
        <v>6729</v>
      </c>
      <c r="H559" s="634">
        <v>6786</v>
      </c>
      <c r="I559" s="634">
        <v>8674</v>
      </c>
      <c r="J559" s="634">
        <v>2808</v>
      </c>
      <c r="K559" s="634">
        <v>1117</v>
      </c>
      <c r="L559" s="634">
        <v>24979</v>
      </c>
      <c r="M559" s="631">
        <f t="shared" si="8"/>
        <v>1637030</v>
      </c>
    </row>
    <row r="560" spans="1:13">
      <c r="A560" s="632" t="s">
        <v>1830</v>
      </c>
      <c r="B560" s="633" t="s">
        <v>1831</v>
      </c>
      <c r="C560" s="634">
        <v>16741089</v>
      </c>
      <c r="D560" s="634">
        <v>4657680</v>
      </c>
      <c r="E560" s="634">
        <v>222444</v>
      </c>
      <c r="F560" s="634">
        <v>765197</v>
      </c>
      <c r="G560" s="634">
        <v>323255</v>
      </c>
      <c r="H560" s="634">
        <v>138244</v>
      </c>
      <c r="I560" s="634">
        <v>307464</v>
      </c>
      <c r="J560" s="634">
        <v>29232</v>
      </c>
      <c r="K560" s="634">
        <v>34254</v>
      </c>
      <c r="L560" s="634">
        <v>0</v>
      </c>
      <c r="M560" s="631">
        <f t="shared" si="8"/>
        <v>23218859</v>
      </c>
    </row>
    <row r="561" spans="1:13" ht="25.5">
      <c r="A561" s="632" t="s">
        <v>1832</v>
      </c>
      <c r="B561" s="633" t="s">
        <v>1833</v>
      </c>
      <c r="C561" s="634">
        <v>1414458</v>
      </c>
      <c r="D561" s="634">
        <v>384000</v>
      </c>
      <c r="E561" s="634">
        <v>21433</v>
      </c>
      <c r="F561" s="634">
        <v>71174</v>
      </c>
      <c r="G561" s="634">
        <v>30243</v>
      </c>
      <c r="H561" s="634">
        <v>9205</v>
      </c>
      <c r="I561" s="634">
        <v>19791</v>
      </c>
      <c r="J561" s="634">
        <v>3348</v>
      </c>
      <c r="K561" s="634">
        <v>1570</v>
      </c>
      <c r="L561" s="634">
        <v>0</v>
      </c>
      <c r="M561" s="631">
        <f t="shared" si="8"/>
        <v>1955222</v>
      </c>
    </row>
    <row r="562" spans="1:13" ht="38.25">
      <c r="A562" s="632" t="s">
        <v>1834</v>
      </c>
      <c r="B562" s="633" t="s">
        <v>1835</v>
      </c>
      <c r="C562" s="634">
        <v>16440288</v>
      </c>
      <c r="D562" s="634">
        <v>4970832</v>
      </c>
      <c r="E562" s="634">
        <v>224083</v>
      </c>
      <c r="F562" s="634">
        <v>768655</v>
      </c>
      <c r="G562" s="634">
        <v>506502</v>
      </c>
      <c r="H562" s="634">
        <v>129989</v>
      </c>
      <c r="I562" s="634">
        <v>355948</v>
      </c>
      <c r="J562" s="634">
        <v>27792</v>
      </c>
      <c r="K562" s="634">
        <v>30634</v>
      </c>
      <c r="L562" s="634">
        <v>218181</v>
      </c>
      <c r="M562" s="631">
        <f t="shared" si="8"/>
        <v>23672904</v>
      </c>
    </row>
    <row r="563" spans="1:13" ht="25.5">
      <c r="A563" s="632" t="s">
        <v>1836</v>
      </c>
      <c r="B563" s="633" t="s">
        <v>1837</v>
      </c>
      <c r="C563" s="634">
        <v>7409910</v>
      </c>
      <c r="D563" s="634">
        <v>2408849</v>
      </c>
      <c r="E563" s="634">
        <v>99665</v>
      </c>
      <c r="F563" s="634">
        <v>341757</v>
      </c>
      <c r="G563" s="634">
        <v>141269</v>
      </c>
      <c r="H563" s="634">
        <v>62137</v>
      </c>
      <c r="I563" s="634">
        <v>138933</v>
      </c>
      <c r="J563" s="634">
        <v>11940</v>
      </c>
      <c r="K563" s="634">
        <v>15629</v>
      </c>
      <c r="L563" s="634">
        <v>253206</v>
      </c>
      <c r="M563" s="631">
        <f t="shared" si="8"/>
        <v>10883295</v>
      </c>
    </row>
    <row r="564" spans="1:13">
      <c r="A564" s="632" t="s">
        <v>1838</v>
      </c>
      <c r="B564" s="633" t="s">
        <v>1839</v>
      </c>
      <c r="C564" s="634">
        <v>4873319</v>
      </c>
      <c r="D564" s="634">
        <v>2788585</v>
      </c>
      <c r="E564" s="634">
        <v>75608</v>
      </c>
      <c r="F564" s="634">
        <v>249351</v>
      </c>
      <c r="G564" s="634">
        <v>64065</v>
      </c>
      <c r="H564" s="634">
        <v>30787</v>
      </c>
      <c r="I564" s="634">
        <v>50901</v>
      </c>
      <c r="J564" s="634">
        <v>11880</v>
      </c>
      <c r="K564" s="634">
        <v>4882</v>
      </c>
      <c r="L564" s="634">
        <v>0</v>
      </c>
      <c r="M564" s="631">
        <f t="shared" si="8"/>
        <v>8149378</v>
      </c>
    </row>
    <row r="565" spans="1:13" ht="38.25">
      <c r="A565" s="632" t="s">
        <v>1840</v>
      </c>
      <c r="B565" s="633" t="s">
        <v>1841</v>
      </c>
      <c r="C565" s="634">
        <v>2043330</v>
      </c>
      <c r="D565" s="634">
        <v>808100</v>
      </c>
      <c r="E565" s="634">
        <v>28699</v>
      </c>
      <c r="F565" s="634">
        <v>97519</v>
      </c>
      <c r="G565" s="634">
        <v>36981</v>
      </c>
      <c r="H565" s="634">
        <v>15045</v>
      </c>
      <c r="I565" s="634">
        <v>31404</v>
      </c>
      <c r="J565" s="634">
        <v>4032</v>
      </c>
      <c r="K565" s="634">
        <v>3214</v>
      </c>
      <c r="L565" s="634">
        <v>78167</v>
      </c>
      <c r="M565" s="631">
        <f t="shared" si="8"/>
        <v>3146491</v>
      </c>
    </row>
    <row r="566" spans="1:13">
      <c r="A566" s="632" t="s">
        <v>1842</v>
      </c>
      <c r="B566" s="633" t="s">
        <v>1843</v>
      </c>
      <c r="C566" s="634">
        <v>1561773</v>
      </c>
      <c r="D566" s="634">
        <v>570772</v>
      </c>
      <c r="E566" s="634">
        <v>24788</v>
      </c>
      <c r="F566" s="634">
        <v>80978</v>
      </c>
      <c r="G566" s="634">
        <v>26749</v>
      </c>
      <c r="H566" s="634">
        <v>9609</v>
      </c>
      <c r="I566" s="634">
        <v>17867</v>
      </c>
      <c r="J566" s="634">
        <v>4116</v>
      </c>
      <c r="K566" s="634">
        <v>1412</v>
      </c>
      <c r="L566" s="634">
        <v>70642</v>
      </c>
      <c r="M566" s="631">
        <f t="shared" si="8"/>
        <v>2368706</v>
      </c>
    </row>
    <row r="567" spans="1:13" ht="25.5">
      <c r="A567" s="632" t="s">
        <v>1844</v>
      </c>
      <c r="B567" s="633" t="s">
        <v>1845</v>
      </c>
      <c r="C567" s="634">
        <v>2204785</v>
      </c>
      <c r="D567" s="634">
        <v>987521</v>
      </c>
      <c r="E567" s="634">
        <v>30962</v>
      </c>
      <c r="F567" s="634">
        <v>106346</v>
      </c>
      <c r="G567" s="634">
        <v>25986</v>
      </c>
      <c r="H567" s="634">
        <v>13851</v>
      </c>
      <c r="I567" s="634">
        <v>22224</v>
      </c>
      <c r="J567" s="634">
        <v>4812</v>
      </c>
      <c r="K567" s="634">
        <v>2269</v>
      </c>
      <c r="L567" s="634">
        <v>6904</v>
      </c>
      <c r="M567" s="631">
        <f t="shared" si="8"/>
        <v>3405660</v>
      </c>
    </row>
    <row r="568" spans="1:13" ht="25.5">
      <c r="A568" s="632" t="s">
        <v>1846</v>
      </c>
      <c r="B568" s="633" t="s">
        <v>1847</v>
      </c>
      <c r="C568" s="634">
        <v>44776616</v>
      </c>
      <c r="D568" s="634">
        <v>14111042</v>
      </c>
      <c r="E568" s="634">
        <v>538411</v>
      </c>
      <c r="F568" s="634">
        <v>1940748</v>
      </c>
      <c r="G568" s="634">
        <v>1014500</v>
      </c>
      <c r="H568" s="634">
        <v>394969</v>
      </c>
      <c r="I568" s="634">
        <v>966075</v>
      </c>
      <c r="J568" s="634">
        <v>44964</v>
      </c>
      <c r="K568" s="634">
        <v>106507</v>
      </c>
      <c r="L568" s="634">
        <v>0</v>
      </c>
      <c r="M568" s="631">
        <f t="shared" si="8"/>
        <v>63893832</v>
      </c>
    </row>
    <row r="569" spans="1:13" ht="25.5">
      <c r="A569" s="632" t="s">
        <v>1848</v>
      </c>
      <c r="B569" s="633" t="s">
        <v>1849</v>
      </c>
      <c r="C569" s="634">
        <v>2984383</v>
      </c>
      <c r="D569" s="634">
        <v>1047123</v>
      </c>
      <c r="E569" s="634">
        <v>43228</v>
      </c>
      <c r="F569" s="634">
        <v>146101</v>
      </c>
      <c r="G569" s="634">
        <v>68141</v>
      </c>
      <c r="H569" s="634">
        <v>20114</v>
      </c>
      <c r="I569" s="634">
        <v>45999</v>
      </c>
      <c r="J569" s="634">
        <v>6348</v>
      </c>
      <c r="K569" s="634">
        <v>3723</v>
      </c>
      <c r="L569" s="634">
        <v>79200</v>
      </c>
      <c r="M569" s="631">
        <f t="shared" si="8"/>
        <v>4444360</v>
      </c>
    </row>
    <row r="570" spans="1:13" ht="25.5">
      <c r="A570" s="632" t="s">
        <v>1850</v>
      </c>
      <c r="B570" s="633" t="s">
        <v>1851</v>
      </c>
      <c r="C570" s="634">
        <v>2970270</v>
      </c>
      <c r="D570" s="634">
        <v>812091</v>
      </c>
      <c r="E570" s="634">
        <v>43561</v>
      </c>
      <c r="F570" s="634">
        <v>145845</v>
      </c>
      <c r="G570" s="634">
        <v>72932</v>
      </c>
      <c r="H570" s="634">
        <v>20911</v>
      </c>
      <c r="I570" s="634">
        <v>50196</v>
      </c>
      <c r="J570" s="634">
        <v>6444</v>
      </c>
      <c r="K570" s="634">
        <v>4134</v>
      </c>
      <c r="L570" s="634">
        <v>19742</v>
      </c>
      <c r="M570" s="631">
        <f t="shared" si="8"/>
        <v>4146126</v>
      </c>
    </row>
    <row r="571" spans="1:13" ht="25.5">
      <c r="A571" s="632" t="s">
        <v>1852</v>
      </c>
      <c r="B571" s="633" t="s">
        <v>1853</v>
      </c>
      <c r="C571" s="634">
        <v>1747837</v>
      </c>
      <c r="D571" s="634">
        <v>1089442</v>
      </c>
      <c r="E571" s="634">
        <v>25411</v>
      </c>
      <c r="F571" s="634">
        <v>85520</v>
      </c>
      <c r="G571" s="634">
        <v>37109</v>
      </c>
      <c r="H571" s="634">
        <v>12385</v>
      </c>
      <c r="I571" s="634">
        <v>27455</v>
      </c>
      <c r="J571" s="634">
        <v>3576</v>
      </c>
      <c r="K571" s="634">
        <v>2486</v>
      </c>
      <c r="L571" s="634">
        <v>0</v>
      </c>
      <c r="M571" s="631">
        <f t="shared" si="8"/>
        <v>3031221</v>
      </c>
    </row>
    <row r="572" spans="1:13" ht="25.5">
      <c r="A572" s="632" t="s">
        <v>1854</v>
      </c>
      <c r="B572" s="633" t="s">
        <v>1855</v>
      </c>
      <c r="C572" s="634">
        <v>1896648</v>
      </c>
      <c r="D572" s="634">
        <v>846991</v>
      </c>
      <c r="E572" s="634">
        <v>28926</v>
      </c>
      <c r="F572" s="634">
        <v>95970</v>
      </c>
      <c r="G572" s="634">
        <v>31531</v>
      </c>
      <c r="H572" s="634">
        <v>11824</v>
      </c>
      <c r="I572" s="634">
        <v>21898</v>
      </c>
      <c r="J572" s="634">
        <v>4692</v>
      </c>
      <c r="K572" s="634">
        <v>1833</v>
      </c>
      <c r="L572" s="634">
        <v>0</v>
      </c>
      <c r="M572" s="631">
        <f t="shared" si="8"/>
        <v>2940313</v>
      </c>
    </row>
    <row r="573" spans="1:13" ht="25.5">
      <c r="A573" s="632" t="s">
        <v>1856</v>
      </c>
      <c r="B573" s="633" t="s">
        <v>1857</v>
      </c>
      <c r="C573" s="634">
        <v>21441151</v>
      </c>
      <c r="D573" s="634">
        <v>7691056</v>
      </c>
      <c r="E573" s="634">
        <v>270934</v>
      </c>
      <c r="F573" s="634">
        <v>952617</v>
      </c>
      <c r="G573" s="634">
        <v>485935</v>
      </c>
      <c r="H573" s="634">
        <v>182214</v>
      </c>
      <c r="I573" s="634">
        <v>438467</v>
      </c>
      <c r="J573" s="634">
        <v>29880</v>
      </c>
      <c r="K573" s="634">
        <v>46886</v>
      </c>
      <c r="L573" s="634">
        <v>479793</v>
      </c>
      <c r="M573" s="631">
        <f t="shared" si="8"/>
        <v>32018933</v>
      </c>
    </row>
    <row r="574" spans="1:13">
      <c r="A574" s="635"/>
      <c r="B574" s="636"/>
      <c r="C574" s="634">
        <f>SUM(C4:C573)</f>
        <v>4722723360</v>
      </c>
      <c r="D574" s="634">
        <f t="shared" ref="D574:L574" si="9">SUM(D4:D573)</f>
        <v>1571153386</v>
      </c>
      <c r="E574" s="634">
        <f t="shared" si="9"/>
        <v>62142332</v>
      </c>
      <c r="F574" s="634">
        <f t="shared" si="9"/>
        <v>215542483</v>
      </c>
      <c r="G574" s="634">
        <f t="shared" si="9"/>
        <v>90571428</v>
      </c>
      <c r="H574" s="634">
        <f t="shared" si="9"/>
        <v>37356446</v>
      </c>
      <c r="I574" s="634">
        <f t="shared" si="9"/>
        <v>83127476</v>
      </c>
      <c r="J574" s="634">
        <f t="shared" si="9"/>
        <v>7382556</v>
      </c>
      <c r="K574" s="634">
        <f t="shared" si="9"/>
        <v>8970663</v>
      </c>
      <c r="L574" s="634">
        <f t="shared" si="9"/>
        <v>264871667.99928609</v>
      </c>
      <c r="M574" s="631">
        <f>SUM(C574:L574)</f>
        <v>7063841797.9992857</v>
      </c>
    </row>
    <row r="575" spans="1:13">
      <c r="A575" s="1735" t="s">
        <v>1858</v>
      </c>
      <c r="B575" s="1735"/>
      <c r="C575" s="1735"/>
      <c r="D575" s="1735"/>
      <c r="E575" s="1735"/>
      <c r="F575" s="1735"/>
      <c r="G575" s="1735"/>
      <c r="H575" s="1735"/>
      <c r="I575" s="1735"/>
      <c r="J575" s="1735"/>
      <c r="K575" s="637"/>
      <c r="L575" s="638"/>
      <c r="M575" s="639"/>
    </row>
    <row r="576" spans="1:13">
      <c r="A576" s="640"/>
      <c r="B576" s="640"/>
      <c r="C576" s="640"/>
      <c r="D576" s="640"/>
      <c r="E576" s="640"/>
      <c r="F576" s="640"/>
      <c r="G576" s="640"/>
      <c r="H576" s="640"/>
      <c r="I576" s="640"/>
      <c r="J576" s="640"/>
      <c r="K576" s="640"/>
      <c r="L576" s="638"/>
      <c r="M576" s="639"/>
    </row>
    <row r="577" spans="1:13">
      <c r="A577" s="641"/>
      <c r="B577" s="641"/>
      <c r="C577" s="642"/>
      <c r="D577" s="643"/>
      <c r="E577" s="643"/>
      <c r="F577" s="643"/>
      <c r="G577" s="644"/>
      <c r="H577" s="644"/>
      <c r="I577" s="640"/>
      <c r="J577" s="640"/>
      <c r="K577" s="640"/>
      <c r="L577" s="638"/>
      <c r="M577" s="645"/>
    </row>
    <row r="578" spans="1:13">
      <c r="A578" s="1736"/>
      <c r="B578" s="1736"/>
      <c r="C578" s="1736"/>
      <c r="D578" s="1736"/>
      <c r="E578" s="1736"/>
      <c r="F578" s="1736"/>
      <c r="G578" s="1736"/>
      <c r="H578" s="1736"/>
      <c r="I578" s="1736"/>
      <c r="J578" s="1736"/>
      <c r="K578" s="646"/>
      <c r="L578" s="638"/>
      <c r="M578" s="639"/>
    </row>
    <row r="579" spans="1:13">
      <c r="A579" s="1736"/>
      <c r="B579" s="1736"/>
      <c r="C579" s="1736"/>
      <c r="D579" s="1736"/>
      <c r="E579" s="1736"/>
      <c r="F579" s="1736"/>
      <c r="G579" s="1736"/>
      <c r="H579" s="1736"/>
      <c r="I579" s="1736"/>
      <c r="J579" s="1736"/>
      <c r="K579" s="646"/>
      <c r="L579" s="638"/>
      <c r="M579" s="639"/>
    </row>
    <row r="580" spans="1:13">
      <c r="A580" s="1736"/>
      <c r="B580" s="1736"/>
      <c r="C580" s="1736"/>
      <c r="D580" s="1736"/>
      <c r="E580" s="1736"/>
      <c r="F580" s="1736"/>
      <c r="G580" s="1736"/>
      <c r="H580" s="1736"/>
      <c r="I580" s="1736"/>
      <c r="J580" s="1736"/>
      <c r="K580" s="646"/>
      <c r="L580" s="638"/>
    </row>
    <row r="581" spans="1:13">
      <c r="A581" s="1736"/>
      <c r="B581" s="1736"/>
      <c r="C581" s="1736"/>
      <c r="D581" s="1736"/>
      <c r="E581" s="1736"/>
      <c r="F581" s="1736"/>
      <c r="G581" s="1736"/>
      <c r="H581" s="1736"/>
      <c r="I581" s="1736"/>
      <c r="J581" s="1736"/>
      <c r="K581" s="646"/>
      <c r="L581" s="638"/>
    </row>
  </sheetData>
  <mergeCells count="4">
    <mergeCell ref="A1:M2"/>
    <mergeCell ref="A575:J575"/>
    <mergeCell ref="A578:J579"/>
    <mergeCell ref="A580:J581"/>
  </mergeCells>
  <pageMargins left="0.70866141732283472" right="0.70866141732283472" top="0.74803149606299213" bottom="0.74803149606299213" header="0.31496062992125984" footer="0.31496062992125984"/>
  <pageSetup scale="66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2"/>
  <sheetViews>
    <sheetView workbookViewId="0">
      <selection activeCell="H12" sqref="H12"/>
    </sheetView>
  </sheetViews>
  <sheetFormatPr baseColWidth="10" defaultRowHeight="15"/>
  <cols>
    <col min="1" max="1" width="25" customWidth="1"/>
    <col min="2" max="2" width="19.42578125" customWidth="1"/>
    <col min="3" max="3" width="17.5703125" customWidth="1"/>
    <col min="4" max="4" width="17.28515625" customWidth="1"/>
  </cols>
  <sheetData>
    <row r="1" spans="1:4" ht="48.75" thickBot="1">
      <c r="A1" s="647" t="s">
        <v>706</v>
      </c>
      <c r="B1" s="648" t="s">
        <v>1859</v>
      </c>
      <c r="C1" s="648" t="s">
        <v>1860</v>
      </c>
      <c r="D1" s="648" t="s">
        <v>557</v>
      </c>
    </row>
    <row r="2" spans="1:4" ht="15.75" thickBot="1">
      <c r="A2" s="649"/>
      <c r="B2" s="650"/>
      <c r="C2" s="650"/>
      <c r="D2" s="651"/>
    </row>
    <row r="3" spans="1:4" ht="15.75" thickBot="1">
      <c r="A3" s="652" t="s">
        <v>719</v>
      </c>
      <c r="B3" s="653">
        <v>3526852</v>
      </c>
      <c r="C3" s="653">
        <v>632338</v>
      </c>
      <c r="D3" s="653">
        <v>4159190</v>
      </c>
    </row>
    <row r="4" spans="1:4" ht="15.75" thickBot="1">
      <c r="A4" s="652" t="s">
        <v>721</v>
      </c>
      <c r="B4" s="653">
        <v>64338005</v>
      </c>
      <c r="C4" s="653">
        <v>33960511</v>
      </c>
      <c r="D4" s="653">
        <v>98298516</v>
      </c>
    </row>
    <row r="5" spans="1:4" ht="15.75" thickBot="1">
      <c r="A5" s="652" t="s">
        <v>723</v>
      </c>
      <c r="B5" s="653">
        <v>7998276</v>
      </c>
      <c r="C5" s="653">
        <v>1915058</v>
      </c>
      <c r="D5" s="653">
        <v>9913334</v>
      </c>
    </row>
    <row r="6" spans="1:4" ht="15.75" thickBot="1">
      <c r="A6" s="652" t="s">
        <v>725</v>
      </c>
      <c r="B6" s="653">
        <v>2403571</v>
      </c>
      <c r="C6" s="653">
        <v>832340</v>
      </c>
      <c r="D6" s="653">
        <v>3235911</v>
      </c>
    </row>
    <row r="7" spans="1:4" ht="15.75" thickBot="1">
      <c r="A7" s="652" t="s">
        <v>727</v>
      </c>
      <c r="B7" s="653">
        <v>14770202</v>
      </c>
      <c r="C7" s="653">
        <v>11474559</v>
      </c>
      <c r="D7" s="653">
        <v>26244761</v>
      </c>
    </row>
    <row r="8" spans="1:4" ht="15.75" thickBot="1">
      <c r="A8" s="652" t="s">
        <v>729</v>
      </c>
      <c r="B8" s="653">
        <v>27610765</v>
      </c>
      <c r="C8" s="653">
        <v>15386631</v>
      </c>
      <c r="D8" s="653">
        <v>42997396</v>
      </c>
    </row>
    <row r="9" spans="1:4" ht="15.75" thickBot="1">
      <c r="A9" s="652" t="s">
        <v>731</v>
      </c>
      <c r="B9" s="653">
        <v>9126734</v>
      </c>
      <c r="C9" s="653">
        <v>1800771</v>
      </c>
      <c r="D9" s="653">
        <v>10927505</v>
      </c>
    </row>
    <row r="10" spans="1:4" ht="15.75" thickBot="1">
      <c r="A10" s="652" t="s">
        <v>733</v>
      </c>
      <c r="B10" s="653">
        <v>2202893</v>
      </c>
      <c r="C10" s="653">
        <v>551886</v>
      </c>
      <c r="D10" s="653">
        <v>2754779</v>
      </c>
    </row>
    <row r="11" spans="1:4" ht="15.75" thickBot="1">
      <c r="A11" s="652" t="s">
        <v>735</v>
      </c>
      <c r="B11" s="653">
        <v>16053715</v>
      </c>
      <c r="C11" s="653">
        <v>5155694</v>
      </c>
      <c r="D11" s="653">
        <v>21209409</v>
      </c>
    </row>
    <row r="12" spans="1:4" ht="15.75" thickBot="1">
      <c r="A12" s="652" t="s">
        <v>737</v>
      </c>
      <c r="B12" s="653">
        <v>10917445</v>
      </c>
      <c r="C12" s="653">
        <v>10130935</v>
      </c>
      <c r="D12" s="653">
        <v>21048380</v>
      </c>
    </row>
    <row r="13" spans="1:4" ht="15.75" thickBot="1">
      <c r="A13" s="652" t="s">
        <v>739</v>
      </c>
      <c r="B13" s="653">
        <v>3394343</v>
      </c>
      <c r="C13" s="653">
        <v>1054147</v>
      </c>
      <c r="D13" s="653">
        <v>4448490</v>
      </c>
    </row>
    <row r="14" spans="1:4" ht="15.75" thickBot="1">
      <c r="A14" s="652" t="s">
        <v>741</v>
      </c>
      <c r="B14" s="653">
        <v>32143340</v>
      </c>
      <c r="C14" s="653">
        <v>8395578</v>
      </c>
      <c r="D14" s="653">
        <v>40538918</v>
      </c>
    </row>
    <row r="15" spans="1:4" ht="15.75" thickBot="1">
      <c r="A15" s="652" t="s">
        <v>743</v>
      </c>
      <c r="B15" s="653">
        <v>4269331</v>
      </c>
      <c r="C15" s="653">
        <v>2287994</v>
      </c>
      <c r="D15" s="653">
        <v>6557325</v>
      </c>
    </row>
    <row r="16" spans="1:4" ht="15.75" thickBot="1">
      <c r="A16" s="652" t="s">
        <v>745</v>
      </c>
      <c r="B16" s="653">
        <v>18381691</v>
      </c>
      <c r="C16" s="653">
        <v>21114511</v>
      </c>
      <c r="D16" s="653">
        <v>39496202</v>
      </c>
    </row>
    <row r="17" spans="1:4" ht="15.75" thickBot="1">
      <c r="A17" s="652" t="s">
        <v>747</v>
      </c>
      <c r="B17" s="653">
        <v>16566071</v>
      </c>
      <c r="C17" s="653">
        <v>4027111</v>
      </c>
      <c r="D17" s="653">
        <v>20593182</v>
      </c>
    </row>
    <row r="18" spans="1:4" ht="15.75" thickBot="1">
      <c r="A18" s="652" t="s">
        <v>749</v>
      </c>
      <c r="B18" s="653">
        <v>40919751</v>
      </c>
      <c r="C18" s="653">
        <v>7190302</v>
      </c>
      <c r="D18" s="653">
        <v>48110053</v>
      </c>
    </row>
    <row r="19" spans="1:4" ht="15.75" thickBot="1">
      <c r="A19" s="652" t="s">
        <v>751</v>
      </c>
      <c r="B19" s="653">
        <v>9273963</v>
      </c>
      <c r="C19" s="653">
        <v>2712059</v>
      </c>
      <c r="D19" s="653">
        <v>11986022</v>
      </c>
    </row>
    <row r="20" spans="1:4" ht="15.75" thickBot="1">
      <c r="A20" s="652" t="s">
        <v>753</v>
      </c>
      <c r="B20" s="653">
        <v>2578692</v>
      </c>
      <c r="C20" s="653">
        <v>565420</v>
      </c>
      <c r="D20" s="653">
        <v>3144112</v>
      </c>
    </row>
    <row r="21" spans="1:4" ht="15.75" thickBot="1">
      <c r="A21" s="652" t="s">
        <v>755</v>
      </c>
      <c r="B21" s="653">
        <v>6908187</v>
      </c>
      <c r="C21" s="653">
        <v>2070699</v>
      </c>
      <c r="D21" s="653">
        <v>8978886</v>
      </c>
    </row>
    <row r="22" spans="1:4" ht="15.75" thickBot="1">
      <c r="A22" s="652" t="s">
        <v>757</v>
      </c>
      <c r="B22" s="653">
        <v>12604819</v>
      </c>
      <c r="C22" s="653">
        <v>3644400</v>
      </c>
      <c r="D22" s="653">
        <v>16249219</v>
      </c>
    </row>
    <row r="23" spans="1:4" ht="15.75" thickBot="1">
      <c r="A23" s="652" t="s">
        <v>759</v>
      </c>
      <c r="B23" s="653">
        <v>20149016</v>
      </c>
      <c r="C23" s="653">
        <v>10893350</v>
      </c>
      <c r="D23" s="653">
        <v>31042366</v>
      </c>
    </row>
    <row r="24" spans="1:4" ht="15.75" thickBot="1">
      <c r="A24" s="652" t="s">
        <v>761</v>
      </c>
      <c r="B24" s="653">
        <v>2689962</v>
      </c>
      <c r="C24" s="653">
        <v>603766</v>
      </c>
      <c r="D24" s="653">
        <v>3293728</v>
      </c>
    </row>
    <row r="25" spans="1:4" ht="15.75" thickBot="1">
      <c r="A25" s="652" t="s">
        <v>763</v>
      </c>
      <c r="B25" s="653">
        <v>38618394</v>
      </c>
      <c r="C25" s="653">
        <v>20212246</v>
      </c>
      <c r="D25" s="653">
        <v>58830640</v>
      </c>
    </row>
    <row r="26" spans="1:4" ht="24.75" thickBot="1">
      <c r="A26" s="652" t="s">
        <v>765</v>
      </c>
      <c r="B26" s="653">
        <v>12248351</v>
      </c>
      <c r="C26" s="653">
        <v>2739879</v>
      </c>
      <c r="D26" s="653">
        <v>14988230</v>
      </c>
    </row>
    <row r="27" spans="1:4" ht="15.75" thickBot="1">
      <c r="A27" s="652" t="s">
        <v>767</v>
      </c>
      <c r="B27" s="653">
        <v>15659037</v>
      </c>
      <c r="C27" s="653">
        <v>8538437</v>
      </c>
      <c r="D27" s="653">
        <v>24197474</v>
      </c>
    </row>
    <row r="28" spans="1:4" ht="15.75" thickBot="1">
      <c r="A28" s="652" t="s">
        <v>769</v>
      </c>
      <c r="B28" s="653">
        <v>17668972</v>
      </c>
      <c r="C28" s="653">
        <v>6793306</v>
      </c>
      <c r="D28" s="653">
        <v>24462278</v>
      </c>
    </row>
    <row r="29" spans="1:4" ht="24.75" thickBot="1">
      <c r="A29" s="652" t="s">
        <v>771</v>
      </c>
      <c r="B29" s="653">
        <v>7568866</v>
      </c>
      <c r="C29" s="653">
        <v>1638363</v>
      </c>
      <c r="D29" s="653">
        <v>9207229</v>
      </c>
    </row>
    <row r="30" spans="1:4" ht="24.75" thickBot="1">
      <c r="A30" s="652" t="s">
        <v>773</v>
      </c>
      <c r="B30" s="653">
        <v>29922341</v>
      </c>
      <c r="C30" s="653">
        <v>17404697</v>
      </c>
      <c r="D30" s="653">
        <v>47327038</v>
      </c>
    </row>
    <row r="31" spans="1:4" ht="24.75" thickBot="1">
      <c r="A31" s="652" t="s">
        <v>775</v>
      </c>
      <c r="B31" s="653">
        <v>18759492</v>
      </c>
      <c r="C31" s="653">
        <v>3169207</v>
      </c>
      <c r="D31" s="653">
        <v>21928699</v>
      </c>
    </row>
    <row r="32" spans="1:4" ht="15.75" thickBot="1">
      <c r="A32" s="652" t="s">
        <v>777</v>
      </c>
      <c r="B32" s="653">
        <v>6148642</v>
      </c>
      <c r="C32" s="653">
        <v>6563980</v>
      </c>
      <c r="D32" s="653">
        <v>12712622</v>
      </c>
    </row>
    <row r="33" spans="1:4" ht="24.75" thickBot="1">
      <c r="A33" s="652" t="s">
        <v>779</v>
      </c>
      <c r="B33" s="653">
        <v>20115093</v>
      </c>
      <c r="C33" s="653">
        <v>5402313</v>
      </c>
      <c r="D33" s="653">
        <v>25517406</v>
      </c>
    </row>
    <row r="34" spans="1:4" ht="15.75" thickBot="1">
      <c r="A34" s="652" t="s">
        <v>781</v>
      </c>
      <c r="B34" s="653">
        <v>2904968</v>
      </c>
      <c r="C34" s="653">
        <v>809783</v>
      </c>
      <c r="D34" s="653">
        <v>3714751</v>
      </c>
    </row>
    <row r="35" spans="1:4" ht="15.75" thickBot="1">
      <c r="A35" s="652" t="s">
        <v>783</v>
      </c>
      <c r="B35" s="653">
        <v>2946482</v>
      </c>
      <c r="C35" s="653">
        <v>2202279</v>
      </c>
      <c r="D35" s="653">
        <v>5148761</v>
      </c>
    </row>
    <row r="36" spans="1:4" ht="15.75" thickBot="1">
      <c r="A36" s="652" t="s">
        <v>785</v>
      </c>
      <c r="B36" s="653">
        <v>2543240</v>
      </c>
      <c r="C36" s="653">
        <v>968431</v>
      </c>
      <c r="D36" s="653">
        <v>3511671</v>
      </c>
    </row>
    <row r="37" spans="1:4" ht="15.75" thickBot="1">
      <c r="A37" s="652" t="s">
        <v>787</v>
      </c>
      <c r="B37" s="653">
        <v>4826534</v>
      </c>
      <c r="C37" s="653">
        <v>493990</v>
      </c>
      <c r="D37" s="653">
        <v>5320524</v>
      </c>
    </row>
    <row r="38" spans="1:4" ht="15.75" thickBot="1">
      <c r="A38" s="652" t="s">
        <v>789</v>
      </c>
      <c r="B38" s="653">
        <v>11056795</v>
      </c>
      <c r="C38" s="653">
        <v>3951922</v>
      </c>
      <c r="D38" s="653">
        <v>15008717</v>
      </c>
    </row>
    <row r="39" spans="1:4" ht="15.75" thickBot="1">
      <c r="A39" s="652" t="s">
        <v>791</v>
      </c>
      <c r="B39" s="653">
        <v>13880099</v>
      </c>
      <c r="C39" s="653">
        <v>3326351</v>
      </c>
      <c r="D39" s="653">
        <v>17206450</v>
      </c>
    </row>
    <row r="40" spans="1:4" ht="15.75" thickBot="1">
      <c r="A40" s="652" t="s">
        <v>793</v>
      </c>
      <c r="B40" s="653">
        <v>6195016</v>
      </c>
      <c r="C40" s="653">
        <v>1417308</v>
      </c>
      <c r="D40" s="653">
        <v>7612324</v>
      </c>
    </row>
    <row r="41" spans="1:4" ht="24.75" thickBot="1">
      <c r="A41" s="652" t="s">
        <v>795</v>
      </c>
      <c r="B41" s="653">
        <v>59168121</v>
      </c>
      <c r="C41" s="653">
        <v>58882584</v>
      </c>
      <c r="D41" s="653">
        <v>118050705</v>
      </c>
    </row>
    <row r="42" spans="1:4" ht="15.75" thickBot="1">
      <c r="A42" s="652" t="s">
        <v>797</v>
      </c>
      <c r="B42" s="653">
        <v>26856283</v>
      </c>
      <c r="C42" s="653">
        <v>4800803</v>
      </c>
      <c r="D42" s="653">
        <v>31657086</v>
      </c>
    </row>
    <row r="43" spans="1:4" ht="15.75" thickBot="1">
      <c r="A43" s="652" t="s">
        <v>799</v>
      </c>
      <c r="B43" s="653">
        <v>85586315</v>
      </c>
      <c r="C43" s="653">
        <v>23842360</v>
      </c>
      <c r="D43" s="653">
        <v>109428675</v>
      </c>
    </row>
    <row r="44" spans="1:4" ht="15.75" thickBot="1">
      <c r="A44" s="652" t="s">
        <v>801</v>
      </c>
      <c r="B44" s="653">
        <v>12042501</v>
      </c>
      <c r="C44" s="653">
        <v>6304579</v>
      </c>
      <c r="D44" s="653">
        <v>18347080</v>
      </c>
    </row>
    <row r="45" spans="1:4" ht="24.75" thickBot="1">
      <c r="A45" s="652" t="s">
        <v>803</v>
      </c>
      <c r="B45" s="653">
        <v>101481430</v>
      </c>
      <c r="C45" s="653">
        <v>85391890</v>
      </c>
      <c r="D45" s="653">
        <v>186873320</v>
      </c>
    </row>
    <row r="46" spans="1:4" ht="15.75" thickBot="1">
      <c r="A46" s="652" t="s">
        <v>805</v>
      </c>
      <c r="B46" s="653">
        <v>48956502</v>
      </c>
      <c r="C46" s="653">
        <v>30777773</v>
      </c>
      <c r="D46" s="653">
        <v>79734275</v>
      </c>
    </row>
    <row r="47" spans="1:4" ht="15.75" thickBot="1">
      <c r="A47" s="652" t="s">
        <v>807</v>
      </c>
      <c r="B47" s="653">
        <v>6377831</v>
      </c>
      <c r="C47" s="653">
        <v>5930890</v>
      </c>
      <c r="D47" s="653">
        <v>12308721</v>
      </c>
    </row>
    <row r="48" spans="1:4" ht="15.75" thickBot="1">
      <c r="A48" s="652" t="s">
        <v>809</v>
      </c>
      <c r="B48" s="653">
        <v>7923604</v>
      </c>
      <c r="C48" s="653">
        <v>2212806</v>
      </c>
      <c r="D48" s="653">
        <v>10136410</v>
      </c>
    </row>
    <row r="49" spans="1:4" ht="15.75" thickBot="1">
      <c r="A49" s="652" t="s">
        <v>811</v>
      </c>
      <c r="B49" s="653">
        <v>1326903</v>
      </c>
      <c r="C49" s="653">
        <v>60903</v>
      </c>
      <c r="D49" s="653">
        <v>1387806</v>
      </c>
    </row>
    <row r="50" spans="1:4" ht="15.75" thickBot="1">
      <c r="A50" s="652" t="s">
        <v>813</v>
      </c>
      <c r="B50" s="653">
        <v>4872928</v>
      </c>
      <c r="C50" s="653">
        <v>1077455</v>
      </c>
      <c r="D50" s="653">
        <v>5950383</v>
      </c>
    </row>
    <row r="51" spans="1:4" ht="15.75" thickBot="1">
      <c r="A51" s="652" t="s">
        <v>815</v>
      </c>
      <c r="B51" s="653">
        <v>2818310</v>
      </c>
      <c r="C51" s="653">
        <v>890235</v>
      </c>
      <c r="D51" s="653">
        <v>3708545</v>
      </c>
    </row>
    <row r="52" spans="1:4" ht="15.75" thickBot="1">
      <c r="A52" s="652" t="s">
        <v>817</v>
      </c>
      <c r="B52" s="653">
        <v>11786343</v>
      </c>
      <c r="C52" s="653">
        <v>2819579</v>
      </c>
      <c r="D52" s="653">
        <v>14605922</v>
      </c>
    </row>
    <row r="53" spans="1:4" ht="15.75" thickBot="1">
      <c r="A53" s="652" t="s">
        <v>819</v>
      </c>
      <c r="B53" s="653">
        <v>15765915</v>
      </c>
      <c r="C53" s="653">
        <v>3581993</v>
      </c>
      <c r="D53" s="653">
        <v>19347908</v>
      </c>
    </row>
    <row r="54" spans="1:4" ht="15.75" thickBot="1">
      <c r="A54" s="652" t="s">
        <v>821</v>
      </c>
      <c r="B54" s="653">
        <v>10412325</v>
      </c>
      <c r="C54" s="653">
        <v>4508319</v>
      </c>
      <c r="D54" s="653">
        <v>14920644</v>
      </c>
    </row>
    <row r="55" spans="1:4" ht="15.75" thickBot="1">
      <c r="A55" s="652" t="s">
        <v>823</v>
      </c>
      <c r="B55" s="653">
        <v>2627000</v>
      </c>
      <c r="C55" s="653">
        <v>975198</v>
      </c>
      <c r="D55" s="653">
        <v>3602198</v>
      </c>
    </row>
    <row r="56" spans="1:4" ht="15.75" thickBot="1">
      <c r="A56" s="652" t="s">
        <v>825</v>
      </c>
      <c r="B56" s="653">
        <v>1412419</v>
      </c>
      <c r="C56" s="653">
        <v>303763</v>
      </c>
      <c r="D56" s="653">
        <v>1716182</v>
      </c>
    </row>
    <row r="57" spans="1:4" ht="15.75" thickBot="1">
      <c r="A57" s="652" t="s">
        <v>827</v>
      </c>
      <c r="B57" s="653">
        <v>4912145</v>
      </c>
      <c r="C57" s="653">
        <v>2811308</v>
      </c>
      <c r="D57" s="653">
        <v>7723453</v>
      </c>
    </row>
    <row r="58" spans="1:4" ht="15.75" thickBot="1">
      <c r="A58" s="652" t="s">
        <v>829</v>
      </c>
      <c r="B58" s="653">
        <v>2505967</v>
      </c>
      <c r="C58" s="653">
        <v>1087230</v>
      </c>
      <c r="D58" s="653">
        <v>3593197</v>
      </c>
    </row>
    <row r="59" spans="1:4" ht="15.75" thickBot="1">
      <c r="A59" s="652" t="s">
        <v>831</v>
      </c>
      <c r="B59" s="653">
        <v>47637013</v>
      </c>
      <c r="C59" s="653">
        <v>28709329</v>
      </c>
      <c r="D59" s="653">
        <v>76346342</v>
      </c>
    </row>
    <row r="60" spans="1:4" ht="15.75" thickBot="1">
      <c r="A60" s="652" t="s">
        <v>833</v>
      </c>
      <c r="B60" s="653">
        <v>39109274</v>
      </c>
      <c r="C60" s="653">
        <v>9565516</v>
      </c>
      <c r="D60" s="653">
        <v>48674790</v>
      </c>
    </row>
    <row r="61" spans="1:4" ht="24.75" thickBot="1">
      <c r="A61" s="652" t="s">
        <v>835</v>
      </c>
      <c r="B61" s="653">
        <v>73215152</v>
      </c>
      <c r="C61" s="653">
        <v>37876345</v>
      </c>
      <c r="D61" s="653">
        <v>111091497</v>
      </c>
    </row>
    <row r="62" spans="1:4" ht="15.75" thickBot="1">
      <c r="A62" s="652" t="s">
        <v>837</v>
      </c>
      <c r="B62" s="653">
        <v>8111764</v>
      </c>
      <c r="C62" s="653">
        <v>1869945</v>
      </c>
      <c r="D62" s="653">
        <v>9981709</v>
      </c>
    </row>
    <row r="63" spans="1:4" ht="15.75" thickBot="1">
      <c r="A63" s="652" t="s">
        <v>839</v>
      </c>
      <c r="B63" s="653">
        <v>7458189</v>
      </c>
      <c r="C63" s="653">
        <v>2175211</v>
      </c>
      <c r="D63" s="653">
        <v>9633400</v>
      </c>
    </row>
    <row r="64" spans="1:4" ht="15.75" thickBot="1">
      <c r="A64" s="652" t="s">
        <v>841</v>
      </c>
      <c r="B64" s="653">
        <v>1348882</v>
      </c>
      <c r="C64" s="653">
        <v>374440</v>
      </c>
      <c r="D64" s="653">
        <v>1723322</v>
      </c>
    </row>
    <row r="65" spans="1:4" ht="15.75" thickBot="1">
      <c r="A65" s="652" t="s">
        <v>843</v>
      </c>
      <c r="B65" s="653">
        <v>3211974</v>
      </c>
      <c r="C65" s="653">
        <v>3227854</v>
      </c>
      <c r="D65" s="653">
        <v>6439828</v>
      </c>
    </row>
    <row r="66" spans="1:4" ht="15.75" thickBot="1">
      <c r="A66" s="652" t="s">
        <v>845</v>
      </c>
      <c r="B66" s="653">
        <v>15998137</v>
      </c>
      <c r="C66" s="653">
        <v>6386534</v>
      </c>
      <c r="D66" s="653">
        <v>22384671</v>
      </c>
    </row>
    <row r="67" spans="1:4" ht="15.75" thickBot="1">
      <c r="A67" s="652" t="s">
        <v>847</v>
      </c>
      <c r="B67" s="653">
        <v>3625462</v>
      </c>
      <c r="C67" s="653">
        <v>811287</v>
      </c>
      <c r="D67" s="653">
        <v>4436749</v>
      </c>
    </row>
    <row r="68" spans="1:4" ht="15.75" thickBot="1">
      <c r="A68" s="652" t="s">
        <v>849</v>
      </c>
      <c r="B68" s="653">
        <v>9267052</v>
      </c>
      <c r="C68" s="653">
        <v>4016584</v>
      </c>
      <c r="D68" s="653">
        <v>13283636</v>
      </c>
    </row>
    <row r="69" spans="1:4" ht="15.75" thickBot="1">
      <c r="A69" s="652" t="s">
        <v>851</v>
      </c>
      <c r="B69" s="653">
        <v>154522163</v>
      </c>
      <c r="C69" s="653">
        <v>203727741</v>
      </c>
      <c r="D69" s="653">
        <v>358249904</v>
      </c>
    </row>
    <row r="70" spans="1:4" ht="15.75" thickBot="1">
      <c r="A70" s="652" t="s">
        <v>853</v>
      </c>
      <c r="B70" s="653">
        <v>29669298</v>
      </c>
      <c r="C70" s="653">
        <v>17858086</v>
      </c>
      <c r="D70" s="653">
        <v>47527384</v>
      </c>
    </row>
    <row r="71" spans="1:4" ht="15.75" thickBot="1">
      <c r="A71" s="652" t="s">
        <v>855</v>
      </c>
      <c r="B71" s="653">
        <v>6149329</v>
      </c>
      <c r="C71" s="653">
        <v>2294761</v>
      </c>
      <c r="D71" s="653">
        <v>8444090</v>
      </c>
    </row>
    <row r="72" spans="1:4" ht="15.75" thickBot="1">
      <c r="A72" s="652" t="s">
        <v>857</v>
      </c>
      <c r="B72" s="653">
        <v>17674317</v>
      </c>
      <c r="C72" s="653">
        <v>4824112</v>
      </c>
      <c r="D72" s="653">
        <v>22498429</v>
      </c>
    </row>
    <row r="73" spans="1:4" ht="15.75" thickBot="1">
      <c r="A73" s="652" t="s">
        <v>859</v>
      </c>
      <c r="B73" s="653">
        <v>9644213</v>
      </c>
      <c r="C73" s="653">
        <v>2447395</v>
      </c>
      <c r="D73" s="653">
        <v>12091608</v>
      </c>
    </row>
    <row r="74" spans="1:4" ht="15.75" thickBot="1">
      <c r="A74" s="652" t="s">
        <v>861</v>
      </c>
      <c r="B74" s="653">
        <v>14917468</v>
      </c>
      <c r="C74" s="653">
        <v>6059463</v>
      </c>
      <c r="D74" s="653">
        <v>20976931</v>
      </c>
    </row>
    <row r="75" spans="1:4" ht="15.75" thickBot="1">
      <c r="A75" s="652" t="s">
        <v>863</v>
      </c>
      <c r="B75" s="653">
        <v>59728862</v>
      </c>
      <c r="C75" s="653">
        <v>26054414</v>
      </c>
      <c r="D75" s="653">
        <v>85783276</v>
      </c>
    </row>
    <row r="76" spans="1:4" ht="15.75" thickBot="1">
      <c r="A76" s="652" t="s">
        <v>865</v>
      </c>
      <c r="B76" s="653">
        <v>2205359</v>
      </c>
      <c r="C76" s="653">
        <v>342861</v>
      </c>
      <c r="D76" s="653">
        <v>2548220</v>
      </c>
    </row>
    <row r="77" spans="1:4" ht="15.75" thickBot="1">
      <c r="A77" s="652" t="s">
        <v>867</v>
      </c>
      <c r="B77" s="653">
        <v>4179943</v>
      </c>
      <c r="C77" s="653">
        <v>2000021</v>
      </c>
      <c r="D77" s="653">
        <v>6179964</v>
      </c>
    </row>
    <row r="78" spans="1:4" ht="15.75" thickBot="1">
      <c r="A78" s="652" t="s">
        <v>869</v>
      </c>
      <c r="B78" s="653">
        <v>5736761</v>
      </c>
      <c r="C78" s="653">
        <v>2564689</v>
      </c>
      <c r="D78" s="653">
        <v>8301450</v>
      </c>
    </row>
    <row r="79" spans="1:4" ht="15.75" thickBot="1">
      <c r="A79" s="652" t="s">
        <v>871</v>
      </c>
      <c r="B79" s="653">
        <v>3913676</v>
      </c>
      <c r="C79" s="653">
        <v>3285749</v>
      </c>
      <c r="D79" s="653">
        <v>7199425</v>
      </c>
    </row>
    <row r="80" spans="1:4" ht="15.75" thickBot="1">
      <c r="A80" s="652" t="s">
        <v>873</v>
      </c>
      <c r="B80" s="653">
        <v>2020333</v>
      </c>
      <c r="C80" s="653">
        <v>978206</v>
      </c>
      <c r="D80" s="653">
        <v>2998539</v>
      </c>
    </row>
    <row r="81" spans="1:4" ht="15.75" thickBot="1">
      <c r="A81" s="652" t="s">
        <v>875</v>
      </c>
      <c r="B81" s="653">
        <v>42855902</v>
      </c>
      <c r="C81" s="653">
        <v>63487897</v>
      </c>
      <c r="D81" s="653">
        <v>106343799</v>
      </c>
    </row>
    <row r="82" spans="1:4" ht="15.75" thickBot="1">
      <c r="A82" s="652" t="s">
        <v>877</v>
      </c>
      <c r="B82" s="653">
        <v>3594260</v>
      </c>
      <c r="C82" s="653">
        <v>1197757</v>
      </c>
      <c r="D82" s="653">
        <v>4792017</v>
      </c>
    </row>
    <row r="83" spans="1:4" ht="15.75" thickBot="1">
      <c r="A83" s="652" t="s">
        <v>879</v>
      </c>
      <c r="B83" s="653">
        <v>5030077</v>
      </c>
      <c r="C83" s="653">
        <v>1406782</v>
      </c>
      <c r="D83" s="653">
        <v>6436859</v>
      </c>
    </row>
    <row r="84" spans="1:4" ht="15.75" thickBot="1">
      <c r="A84" s="652" t="s">
        <v>881</v>
      </c>
      <c r="B84" s="653">
        <v>8176045</v>
      </c>
      <c r="C84" s="653">
        <v>3130109</v>
      </c>
      <c r="D84" s="653">
        <v>11306154</v>
      </c>
    </row>
    <row r="85" spans="1:4" ht="15.75" thickBot="1">
      <c r="A85" s="652" t="s">
        <v>883</v>
      </c>
      <c r="B85" s="653">
        <v>8405706</v>
      </c>
      <c r="C85" s="653">
        <v>8564753</v>
      </c>
      <c r="D85" s="653">
        <v>16970459</v>
      </c>
    </row>
    <row r="86" spans="1:4" ht="15.75" thickBot="1">
      <c r="A86" s="652" t="s">
        <v>885</v>
      </c>
      <c r="B86" s="653">
        <v>3578983</v>
      </c>
      <c r="C86" s="653">
        <v>3133868</v>
      </c>
      <c r="D86" s="653">
        <v>6712851</v>
      </c>
    </row>
    <row r="87" spans="1:4" ht="15.75" thickBot="1">
      <c r="A87" s="652" t="s">
        <v>887</v>
      </c>
      <c r="B87" s="653">
        <v>101163443</v>
      </c>
      <c r="C87" s="653">
        <v>19694947</v>
      </c>
      <c r="D87" s="653">
        <v>120858390</v>
      </c>
    </row>
    <row r="88" spans="1:4" ht="15.75" thickBot="1">
      <c r="A88" s="652" t="s">
        <v>889</v>
      </c>
      <c r="B88" s="653">
        <v>3463255</v>
      </c>
      <c r="C88" s="653">
        <v>775948</v>
      </c>
      <c r="D88" s="653">
        <v>4239203</v>
      </c>
    </row>
    <row r="89" spans="1:4" ht="15.75" thickBot="1">
      <c r="A89" s="652" t="s">
        <v>891</v>
      </c>
      <c r="B89" s="653">
        <v>6966436</v>
      </c>
      <c r="C89" s="653">
        <v>4151172</v>
      </c>
      <c r="D89" s="653">
        <v>11117608</v>
      </c>
    </row>
    <row r="90" spans="1:4" ht="15.75" thickBot="1">
      <c r="A90" s="652" t="s">
        <v>893</v>
      </c>
      <c r="B90" s="653">
        <v>9364639</v>
      </c>
      <c r="C90" s="653">
        <v>2166189</v>
      </c>
      <c r="D90" s="653">
        <v>11530828</v>
      </c>
    </row>
    <row r="91" spans="1:4" ht="15.75" thickBot="1">
      <c r="A91" s="652" t="s">
        <v>895</v>
      </c>
      <c r="B91" s="653">
        <v>3734470</v>
      </c>
      <c r="C91" s="653">
        <v>1735357</v>
      </c>
      <c r="D91" s="653">
        <v>5469827</v>
      </c>
    </row>
    <row r="92" spans="1:4" ht="15.75" thickBot="1">
      <c r="A92" s="652" t="s">
        <v>897</v>
      </c>
      <c r="B92" s="653">
        <v>10553108</v>
      </c>
      <c r="C92" s="653">
        <v>4687268</v>
      </c>
      <c r="D92" s="653">
        <v>15240376</v>
      </c>
    </row>
    <row r="93" spans="1:4" ht="15.75" thickBot="1">
      <c r="A93" s="652" t="s">
        <v>899</v>
      </c>
      <c r="B93" s="653">
        <v>4028667</v>
      </c>
      <c r="C93" s="653">
        <v>4721103</v>
      </c>
      <c r="D93" s="653">
        <v>8749770</v>
      </c>
    </row>
    <row r="94" spans="1:4" ht="15.75" thickBot="1">
      <c r="A94" s="652" t="s">
        <v>901</v>
      </c>
      <c r="B94" s="653">
        <v>3418171</v>
      </c>
      <c r="C94" s="653">
        <v>1335353</v>
      </c>
      <c r="D94" s="653">
        <v>4753524</v>
      </c>
    </row>
    <row r="95" spans="1:4" ht="15.75" thickBot="1">
      <c r="A95" s="652" t="s">
        <v>903</v>
      </c>
      <c r="B95" s="653">
        <v>1777529</v>
      </c>
      <c r="C95" s="653">
        <v>389478</v>
      </c>
      <c r="D95" s="653">
        <v>2167007</v>
      </c>
    </row>
    <row r="96" spans="1:4" ht="15.75" thickBot="1">
      <c r="A96" s="652" t="s">
        <v>905</v>
      </c>
      <c r="B96" s="653">
        <v>4672284</v>
      </c>
      <c r="C96" s="653">
        <v>1390992</v>
      </c>
      <c r="D96" s="653">
        <v>6063276</v>
      </c>
    </row>
    <row r="97" spans="1:4" ht="15.75" thickBot="1">
      <c r="A97" s="652" t="s">
        <v>907</v>
      </c>
      <c r="B97" s="653">
        <v>14517329</v>
      </c>
      <c r="C97" s="653">
        <v>3430112</v>
      </c>
      <c r="D97" s="653">
        <v>17947441</v>
      </c>
    </row>
    <row r="98" spans="1:4" ht="15.75" thickBot="1">
      <c r="A98" s="652" t="s">
        <v>909</v>
      </c>
      <c r="B98" s="653">
        <v>1416467</v>
      </c>
      <c r="C98" s="653">
        <v>568427</v>
      </c>
      <c r="D98" s="653">
        <v>1984894</v>
      </c>
    </row>
    <row r="99" spans="1:4" ht="15.75" thickBot="1">
      <c r="A99" s="652" t="s">
        <v>911</v>
      </c>
      <c r="B99" s="653">
        <v>3456518</v>
      </c>
      <c r="C99" s="653">
        <v>1331593</v>
      </c>
      <c r="D99" s="653">
        <v>4788111</v>
      </c>
    </row>
    <row r="100" spans="1:4" ht="15.75" thickBot="1">
      <c r="A100" s="652" t="s">
        <v>913</v>
      </c>
      <c r="B100" s="653">
        <v>14710878</v>
      </c>
      <c r="C100" s="653">
        <v>3182741</v>
      </c>
      <c r="D100" s="653">
        <v>17893619</v>
      </c>
    </row>
    <row r="101" spans="1:4" ht="15.75" thickBot="1">
      <c r="A101" s="652" t="s">
        <v>915</v>
      </c>
      <c r="B101" s="653">
        <v>2110447</v>
      </c>
      <c r="C101" s="653">
        <v>286469</v>
      </c>
      <c r="D101" s="653">
        <v>2396916</v>
      </c>
    </row>
    <row r="102" spans="1:4" ht="15.75" thickBot="1">
      <c r="A102" s="652" t="s">
        <v>917</v>
      </c>
      <c r="B102" s="653">
        <v>1940095</v>
      </c>
      <c r="C102" s="653">
        <v>295492</v>
      </c>
      <c r="D102" s="653">
        <v>2235587</v>
      </c>
    </row>
    <row r="103" spans="1:4" ht="15.75" thickBot="1">
      <c r="A103" s="652" t="s">
        <v>919</v>
      </c>
      <c r="B103" s="653">
        <v>2738063</v>
      </c>
      <c r="C103" s="653">
        <v>562412</v>
      </c>
      <c r="D103" s="653">
        <v>3300475</v>
      </c>
    </row>
    <row r="104" spans="1:4" ht="15.75" thickBot="1">
      <c r="A104" s="652" t="s">
        <v>921</v>
      </c>
      <c r="B104" s="653">
        <v>7830863</v>
      </c>
      <c r="C104" s="653">
        <v>4004554</v>
      </c>
      <c r="D104" s="653">
        <v>11835417</v>
      </c>
    </row>
    <row r="105" spans="1:4" ht="24.75" thickBot="1">
      <c r="A105" s="652" t="s">
        <v>923</v>
      </c>
      <c r="B105" s="653">
        <v>10013162</v>
      </c>
      <c r="C105" s="653">
        <v>4559447</v>
      </c>
      <c r="D105" s="653">
        <v>14572609</v>
      </c>
    </row>
    <row r="106" spans="1:4" ht="15.75" thickBot="1">
      <c r="A106" s="652" t="s">
        <v>925</v>
      </c>
      <c r="B106" s="653">
        <v>7738577</v>
      </c>
      <c r="C106" s="653">
        <v>2033856</v>
      </c>
      <c r="D106" s="653">
        <v>9772433</v>
      </c>
    </row>
    <row r="107" spans="1:4" ht="15.75" thickBot="1">
      <c r="A107" s="652" t="s">
        <v>927</v>
      </c>
      <c r="B107" s="653">
        <v>15856245</v>
      </c>
      <c r="C107" s="653">
        <v>5772994</v>
      </c>
      <c r="D107" s="653">
        <v>21629239</v>
      </c>
    </row>
    <row r="108" spans="1:4" ht="15.75" thickBot="1">
      <c r="A108" s="652" t="s">
        <v>929</v>
      </c>
      <c r="B108" s="653">
        <v>3154402</v>
      </c>
      <c r="C108" s="653">
        <v>187220</v>
      </c>
      <c r="D108" s="653">
        <v>3341622</v>
      </c>
    </row>
    <row r="109" spans="1:4" ht="15.75" thickBot="1">
      <c r="A109" s="652" t="s">
        <v>931</v>
      </c>
      <c r="B109" s="653">
        <v>19820289</v>
      </c>
      <c r="C109" s="653">
        <v>19761114</v>
      </c>
      <c r="D109" s="653">
        <v>39581403</v>
      </c>
    </row>
    <row r="110" spans="1:4" ht="15.75" thickBot="1">
      <c r="A110" s="652" t="s">
        <v>933</v>
      </c>
      <c r="B110" s="653">
        <v>11799143</v>
      </c>
      <c r="C110" s="653">
        <v>2207542</v>
      </c>
      <c r="D110" s="653">
        <v>14006685</v>
      </c>
    </row>
    <row r="111" spans="1:4" ht="15.75" thickBot="1">
      <c r="A111" s="652" t="s">
        <v>935</v>
      </c>
      <c r="B111" s="653">
        <v>2087368</v>
      </c>
      <c r="C111" s="653">
        <v>926326</v>
      </c>
      <c r="D111" s="653">
        <v>3013694</v>
      </c>
    </row>
    <row r="112" spans="1:4" ht="15.75" thickBot="1">
      <c r="A112" s="652" t="s">
        <v>937</v>
      </c>
      <c r="B112" s="653">
        <v>7495207</v>
      </c>
      <c r="C112" s="653">
        <v>1254149</v>
      </c>
      <c r="D112" s="653">
        <v>8749356</v>
      </c>
    </row>
    <row r="113" spans="1:4" ht="15.75" thickBot="1">
      <c r="A113" s="652" t="s">
        <v>939</v>
      </c>
      <c r="B113" s="653">
        <v>12359787</v>
      </c>
      <c r="C113" s="653">
        <v>3663949</v>
      </c>
      <c r="D113" s="653">
        <v>16023736</v>
      </c>
    </row>
    <row r="114" spans="1:4" ht="15.75" thickBot="1">
      <c r="A114" s="652" t="s">
        <v>941</v>
      </c>
      <c r="B114" s="653">
        <v>5763224</v>
      </c>
      <c r="C114" s="653">
        <v>1936863</v>
      </c>
      <c r="D114" s="653">
        <v>7700087</v>
      </c>
    </row>
    <row r="115" spans="1:4" ht="15.75" thickBot="1">
      <c r="A115" s="652" t="s">
        <v>943</v>
      </c>
      <c r="B115" s="653">
        <v>6216099</v>
      </c>
      <c r="C115" s="653">
        <v>2382732</v>
      </c>
      <c r="D115" s="653">
        <v>8598831</v>
      </c>
    </row>
    <row r="116" spans="1:4" ht="24.75" thickBot="1">
      <c r="A116" s="652" t="s">
        <v>945</v>
      </c>
      <c r="B116" s="653">
        <v>2796319</v>
      </c>
      <c r="C116" s="653">
        <v>506772</v>
      </c>
      <c r="D116" s="653">
        <v>3303091</v>
      </c>
    </row>
    <row r="117" spans="1:4" ht="15.75" thickBot="1">
      <c r="A117" s="652" t="s">
        <v>947</v>
      </c>
      <c r="B117" s="653">
        <v>6222157</v>
      </c>
      <c r="C117" s="653">
        <v>7812865</v>
      </c>
      <c r="D117" s="653">
        <v>14035022</v>
      </c>
    </row>
    <row r="118" spans="1:4" ht="15.75" thickBot="1">
      <c r="A118" s="652" t="s">
        <v>949</v>
      </c>
      <c r="B118" s="653">
        <v>15718732</v>
      </c>
      <c r="C118" s="653">
        <v>3106048</v>
      </c>
      <c r="D118" s="653">
        <v>18824780</v>
      </c>
    </row>
    <row r="119" spans="1:4" ht="15.75" thickBot="1">
      <c r="A119" s="652" t="s">
        <v>951</v>
      </c>
      <c r="B119" s="653">
        <v>8044073</v>
      </c>
      <c r="C119" s="653">
        <v>1663928</v>
      </c>
      <c r="D119" s="653">
        <v>9708001</v>
      </c>
    </row>
    <row r="120" spans="1:4" ht="15.75" thickBot="1">
      <c r="A120" s="652" t="s">
        <v>953</v>
      </c>
      <c r="B120" s="653">
        <v>6273014</v>
      </c>
      <c r="C120" s="653">
        <v>1796260</v>
      </c>
      <c r="D120" s="653">
        <v>8069274</v>
      </c>
    </row>
    <row r="121" spans="1:4" ht="15.75" thickBot="1">
      <c r="A121" s="652" t="s">
        <v>955</v>
      </c>
      <c r="B121" s="653">
        <v>1954134</v>
      </c>
      <c r="C121" s="653">
        <v>552637</v>
      </c>
      <c r="D121" s="653">
        <v>2506771</v>
      </c>
    </row>
    <row r="122" spans="1:4" ht="15.75" thickBot="1">
      <c r="A122" s="652" t="s">
        <v>957</v>
      </c>
      <c r="B122" s="653">
        <v>999053</v>
      </c>
      <c r="C122" s="653">
        <v>337598</v>
      </c>
      <c r="D122" s="653">
        <v>1336651</v>
      </c>
    </row>
    <row r="123" spans="1:4" ht="15.75" thickBot="1">
      <c r="A123" s="652" t="s">
        <v>959</v>
      </c>
      <c r="B123" s="653">
        <v>3887782</v>
      </c>
      <c r="C123" s="653">
        <v>448125</v>
      </c>
      <c r="D123" s="653">
        <v>4335907</v>
      </c>
    </row>
    <row r="124" spans="1:4" ht="15.75" thickBot="1">
      <c r="A124" s="652" t="s">
        <v>961</v>
      </c>
      <c r="B124" s="653">
        <v>2508890</v>
      </c>
      <c r="C124" s="653">
        <v>490983</v>
      </c>
      <c r="D124" s="653">
        <v>2999873</v>
      </c>
    </row>
    <row r="125" spans="1:4" ht="15.75" thickBot="1">
      <c r="A125" s="652" t="s">
        <v>963</v>
      </c>
      <c r="B125" s="653">
        <v>6550626</v>
      </c>
      <c r="C125" s="653">
        <v>2127090</v>
      </c>
      <c r="D125" s="653">
        <v>8677716</v>
      </c>
    </row>
    <row r="126" spans="1:4" ht="15.75" thickBot="1">
      <c r="A126" s="652" t="s">
        <v>965</v>
      </c>
      <c r="B126" s="653">
        <v>38169223</v>
      </c>
      <c r="C126" s="653">
        <v>14809181</v>
      </c>
      <c r="D126" s="653">
        <v>52978404</v>
      </c>
    </row>
    <row r="127" spans="1:4" ht="15.75" thickBot="1">
      <c r="A127" s="652" t="s">
        <v>967</v>
      </c>
      <c r="B127" s="653">
        <v>29563184</v>
      </c>
      <c r="C127" s="653">
        <v>8768515</v>
      </c>
      <c r="D127" s="653">
        <v>38331699</v>
      </c>
    </row>
    <row r="128" spans="1:4" ht="15.75" thickBot="1">
      <c r="A128" s="652" t="s">
        <v>969</v>
      </c>
      <c r="B128" s="653">
        <v>16687301</v>
      </c>
      <c r="C128" s="653">
        <v>4057186</v>
      </c>
      <c r="D128" s="653">
        <v>20744487</v>
      </c>
    </row>
    <row r="129" spans="1:4" ht="15.75" thickBot="1">
      <c r="A129" s="652" t="s">
        <v>971</v>
      </c>
      <c r="B129" s="653">
        <v>5590929</v>
      </c>
      <c r="C129" s="653">
        <v>941363</v>
      </c>
      <c r="D129" s="653">
        <v>6532292</v>
      </c>
    </row>
    <row r="130" spans="1:4" ht="15.75" thickBot="1">
      <c r="A130" s="652" t="s">
        <v>973</v>
      </c>
      <c r="B130" s="653">
        <v>2682510</v>
      </c>
      <c r="C130" s="653">
        <v>1009033</v>
      </c>
      <c r="D130" s="653">
        <v>3691543</v>
      </c>
    </row>
    <row r="131" spans="1:4" ht="24.75" thickBot="1">
      <c r="A131" s="652" t="s">
        <v>975</v>
      </c>
      <c r="B131" s="653">
        <v>1186204</v>
      </c>
      <c r="C131" s="653">
        <v>267672</v>
      </c>
      <c r="D131" s="653">
        <v>1453876</v>
      </c>
    </row>
    <row r="132" spans="1:4" ht="15.75" thickBot="1">
      <c r="A132" s="652" t="s">
        <v>977</v>
      </c>
      <c r="B132" s="653">
        <v>13308237</v>
      </c>
      <c r="C132" s="653">
        <v>3894778</v>
      </c>
      <c r="D132" s="653">
        <v>17203015</v>
      </c>
    </row>
    <row r="133" spans="1:4" ht="15.75" thickBot="1">
      <c r="A133" s="652" t="s">
        <v>979</v>
      </c>
      <c r="B133" s="653">
        <v>28799658</v>
      </c>
      <c r="C133" s="653">
        <v>8579791</v>
      </c>
      <c r="D133" s="653">
        <v>37379449</v>
      </c>
    </row>
    <row r="134" spans="1:4" ht="15.75" thickBot="1">
      <c r="A134" s="652" t="s">
        <v>981</v>
      </c>
      <c r="B134" s="653">
        <v>2355900</v>
      </c>
      <c r="C134" s="653">
        <v>1037605</v>
      </c>
      <c r="D134" s="653">
        <v>3393505</v>
      </c>
    </row>
    <row r="135" spans="1:4" ht="15.75" thickBot="1">
      <c r="A135" s="652" t="s">
        <v>983</v>
      </c>
      <c r="B135" s="653">
        <v>18420161</v>
      </c>
      <c r="C135" s="653">
        <v>2957926</v>
      </c>
      <c r="D135" s="653">
        <v>21378087</v>
      </c>
    </row>
    <row r="136" spans="1:4" ht="15.75" thickBot="1">
      <c r="A136" s="652" t="s">
        <v>985</v>
      </c>
      <c r="B136" s="653">
        <v>98783216</v>
      </c>
      <c r="C136" s="653">
        <v>21428800</v>
      </c>
      <c r="D136" s="653">
        <v>120212016</v>
      </c>
    </row>
    <row r="137" spans="1:4" ht="15.75" thickBot="1">
      <c r="A137" s="652" t="s">
        <v>987</v>
      </c>
      <c r="B137" s="653">
        <v>16520844</v>
      </c>
      <c r="C137" s="653">
        <v>6188788</v>
      </c>
      <c r="D137" s="653">
        <v>22709632</v>
      </c>
    </row>
    <row r="138" spans="1:4" ht="15.75" thickBot="1">
      <c r="A138" s="652" t="s">
        <v>989</v>
      </c>
      <c r="B138" s="653">
        <v>37028348</v>
      </c>
      <c r="C138" s="653">
        <v>9166263</v>
      </c>
      <c r="D138" s="653">
        <v>46194611</v>
      </c>
    </row>
    <row r="139" spans="1:4" ht="15.75" thickBot="1">
      <c r="A139" s="652" t="s">
        <v>991</v>
      </c>
      <c r="B139" s="653">
        <v>13720950</v>
      </c>
      <c r="C139" s="653">
        <v>2594013</v>
      </c>
      <c r="D139" s="653">
        <v>16314963</v>
      </c>
    </row>
    <row r="140" spans="1:4" ht="15.75" thickBot="1">
      <c r="A140" s="652" t="s">
        <v>993</v>
      </c>
      <c r="B140" s="653">
        <v>1331733</v>
      </c>
      <c r="C140" s="653">
        <v>339101</v>
      </c>
      <c r="D140" s="653">
        <v>1670834</v>
      </c>
    </row>
    <row r="141" spans="1:4" ht="15.75" thickBot="1">
      <c r="A141" s="652" t="s">
        <v>995</v>
      </c>
      <c r="B141" s="653">
        <v>7741252</v>
      </c>
      <c r="C141" s="653">
        <v>1650394</v>
      </c>
      <c r="D141" s="653">
        <v>9391646</v>
      </c>
    </row>
    <row r="142" spans="1:4" ht="15.75" thickBot="1">
      <c r="A142" s="652" t="s">
        <v>997</v>
      </c>
      <c r="B142" s="653">
        <v>1519224</v>
      </c>
      <c r="C142" s="653">
        <v>610533</v>
      </c>
      <c r="D142" s="653">
        <v>2129757</v>
      </c>
    </row>
    <row r="143" spans="1:4" ht="15.75" thickBot="1">
      <c r="A143" s="652" t="s">
        <v>999</v>
      </c>
      <c r="B143" s="653">
        <v>14417231</v>
      </c>
      <c r="C143" s="653">
        <v>6548942</v>
      </c>
      <c r="D143" s="653">
        <v>20966173</v>
      </c>
    </row>
    <row r="144" spans="1:4" ht="15.75" thickBot="1">
      <c r="A144" s="652" t="s">
        <v>1001</v>
      </c>
      <c r="B144" s="653">
        <v>3685327</v>
      </c>
      <c r="C144" s="653">
        <v>633090</v>
      </c>
      <c r="D144" s="653">
        <v>4318417</v>
      </c>
    </row>
    <row r="145" spans="1:4" ht="15.75" thickBot="1">
      <c r="A145" s="652" t="s">
        <v>1003</v>
      </c>
      <c r="B145" s="653">
        <v>13423708</v>
      </c>
      <c r="C145" s="653">
        <v>7113610</v>
      </c>
      <c r="D145" s="653">
        <v>20537318</v>
      </c>
    </row>
    <row r="146" spans="1:4" ht="15.75" thickBot="1">
      <c r="A146" s="652" t="s">
        <v>1005</v>
      </c>
      <c r="B146" s="653">
        <v>3110765</v>
      </c>
      <c r="C146" s="653">
        <v>808279</v>
      </c>
      <c r="D146" s="653">
        <v>3919044</v>
      </c>
    </row>
    <row r="147" spans="1:4" ht="15.75" thickBot="1">
      <c r="A147" s="652" t="s">
        <v>1007</v>
      </c>
      <c r="B147" s="653">
        <v>5105037</v>
      </c>
      <c r="C147" s="653">
        <v>3921095</v>
      </c>
      <c r="D147" s="653">
        <v>9026132</v>
      </c>
    </row>
    <row r="148" spans="1:4" ht="15.75" thickBot="1">
      <c r="A148" s="652" t="s">
        <v>1009</v>
      </c>
      <c r="B148" s="653">
        <v>8698463</v>
      </c>
      <c r="C148" s="653">
        <v>2107541</v>
      </c>
      <c r="D148" s="653">
        <v>10806004</v>
      </c>
    </row>
    <row r="149" spans="1:4" ht="15.75" thickBot="1">
      <c r="A149" s="652" t="s">
        <v>1011</v>
      </c>
      <c r="B149" s="653">
        <v>1689973</v>
      </c>
      <c r="C149" s="653">
        <v>282710</v>
      </c>
      <c r="D149" s="653">
        <v>1972683</v>
      </c>
    </row>
    <row r="150" spans="1:4" ht="15.75" thickBot="1">
      <c r="A150" s="652" t="s">
        <v>1013</v>
      </c>
      <c r="B150" s="653">
        <v>5915847</v>
      </c>
      <c r="C150" s="653">
        <v>1640619</v>
      </c>
      <c r="D150" s="653">
        <v>7556466</v>
      </c>
    </row>
    <row r="151" spans="1:4" ht="15.75" thickBot="1">
      <c r="A151" s="652" t="s">
        <v>1015</v>
      </c>
      <c r="B151" s="653">
        <v>4517210</v>
      </c>
      <c r="C151" s="653">
        <v>1518061</v>
      </c>
      <c r="D151" s="653">
        <v>6035271</v>
      </c>
    </row>
    <row r="152" spans="1:4" ht="15.75" thickBot="1">
      <c r="A152" s="652" t="s">
        <v>1017</v>
      </c>
      <c r="B152" s="653">
        <v>13228960</v>
      </c>
      <c r="C152" s="653">
        <v>10418157</v>
      </c>
      <c r="D152" s="653">
        <v>23647117</v>
      </c>
    </row>
    <row r="153" spans="1:4" ht="15.75" thickBot="1">
      <c r="A153" s="652" t="s">
        <v>1019</v>
      </c>
      <c r="B153" s="653">
        <v>1746403</v>
      </c>
      <c r="C153" s="653">
        <v>234589</v>
      </c>
      <c r="D153" s="653">
        <v>1980992</v>
      </c>
    </row>
    <row r="154" spans="1:4" ht="15.75" thickBot="1">
      <c r="A154" s="652" t="s">
        <v>1021</v>
      </c>
      <c r="B154" s="653">
        <v>6758232</v>
      </c>
      <c r="C154" s="653">
        <v>1858666</v>
      </c>
      <c r="D154" s="653">
        <v>8616898</v>
      </c>
    </row>
    <row r="155" spans="1:4" ht="15.75" thickBot="1">
      <c r="A155" s="652" t="s">
        <v>1023</v>
      </c>
      <c r="B155" s="653">
        <v>10302063</v>
      </c>
      <c r="C155" s="653">
        <v>3691769</v>
      </c>
      <c r="D155" s="653">
        <v>13993832</v>
      </c>
    </row>
    <row r="156" spans="1:4" ht="15.75" thickBot="1">
      <c r="A156" s="652" t="s">
        <v>1025</v>
      </c>
      <c r="B156" s="653">
        <v>6766682</v>
      </c>
      <c r="C156" s="653">
        <v>1751147</v>
      </c>
      <c r="D156" s="653">
        <v>8517829</v>
      </c>
    </row>
    <row r="157" spans="1:4" ht="15.75" thickBot="1">
      <c r="A157" s="652" t="s">
        <v>1027</v>
      </c>
      <c r="B157" s="653">
        <v>3426777</v>
      </c>
      <c r="C157" s="653">
        <v>797001</v>
      </c>
      <c r="D157" s="653">
        <v>4223778</v>
      </c>
    </row>
    <row r="158" spans="1:4" ht="15.75" thickBot="1">
      <c r="A158" s="652" t="s">
        <v>1029</v>
      </c>
      <c r="B158" s="653">
        <v>5680429</v>
      </c>
      <c r="C158" s="653">
        <v>2764691</v>
      </c>
      <c r="D158" s="653">
        <v>8445120</v>
      </c>
    </row>
    <row r="159" spans="1:4" ht="15.75" thickBot="1">
      <c r="A159" s="652" t="s">
        <v>1031</v>
      </c>
      <c r="B159" s="653">
        <v>5665348</v>
      </c>
      <c r="C159" s="653">
        <v>12652015</v>
      </c>
      <c r="D159" s="653">
        <v>18317363</v>
      </c>
    </row>
    <row r="160" spans="1:4" ht="15.75" thickBot="1">
      <c r="A160" s="652" t="s">
        <v>1033</v>
      </c>
      <c r="B160" s="653">
        <v>6144733</v>
      </c>
      <c r="C160" s="653">
        <v>1678965</v>
      </c>
      <c r="D160" s="653">
        <v>7823698</v>
      </c>
    </row>
    <row r="161" spans="1:4" ht="15.75" thickBot="1">
      <c r="A161" s="652" t="s">
        <v>1035</v>
      </c>
      <c r="B161" s="653">
        <v>16319643</v>
      </c>
      <c r="C161" s="653">
        <v>4163202</v>
      </c>
      <c r="D161" s="653">
        <v>20482845</v>
      </c>
    </row>
    <row r="162" spans="1:4" ht="15.75" thickBot="1">
      <c r="A162" s="652" t="s">
        <v>1037</v>
      </c>
      <c r="B162" s="653">
        <v>3327334</v>
      </c>
      <c r="C162" s="653">
        <v>1074448</v>
      </c>
      <c r="D162" s="653">
        <v>4401782</v>
      </c>
    </row>
    <row r="163" spans="1:4" ht="15.75" thickBot="1">
      <c r="A163" s="652" t="s">
        <v>1039</v>
      </c>
      <c r="B163" s="653">
        <v>7058919</v>
      </c>
      <c r="C163" s="653">
        <v>2052654</v>
      </c>
      <c r="D163" s="653">
        <v>9111573</v>
      </c>
    </row>
    <row r="164" spans="1:4" ht="15.75" thickBot="1">
      <c r="A164" s="652" t="s">
        <v>1041</v>
      </c>
      <c r="B164" s="653">
        <v>6253311</v>
      </c>
      <c r="C164" s="653">
        <v>1538362</v>
      </c>
      <c r="D164" s="653">
        <v>7791673</v>
      </c>
    </row>
    <row r="165" spans="1:4" ht="15.75" thickBot="1">
      <c r="A165" s="652" t="s">
        <v>1043</v>
      </c>
      <c r="B165" s="653">
        <v>5615511</v>
      </c>
      <c r="C165" s="653">
        <v>1185727</v>
      </c>
      <c r="D165" s="653">
        <v>6801238</v>
      </c>
    </row>
    <row r="166" spans="1:4" ht="15.75" thickBot="1">
      <c r="A166" s="652" t="s">
        <v>1045</v>
      </c>
      <c r="B166" s="653">
        <v>6742534</v>
      </c>
      <c r="C166" s="653">
        <v>2166189</v>
      </c>
      <c r="D166" s="653">
        <v>8908723</v>
      </c>
    </row>
    <row r="167" spans="1:4" ht="15.75" thickBot="1">
      <c r="A167" s="652" t="s">
        <v>1047</v>
      </c>
      <c r="B167" s="653">
        <v>3469129</v>
      </c>
      <c r="C167" s="653">
        <v>1224825</v>
      </c>
      <c r="D167" s="653">
        <v>4693954</v>
      </c>
    </row>
    <row r="168" spans="1:4" ht="15.75" thickBot="1">
      <c r="A168" s="652" t="s">
        <v>1049</v>
      </c>
      <c r="B168" s="653">
        <v>21416768</v>
      </c>
      <c r="C168" s="653">
        <v>8503850</v>
      </c>
      <c r="D168" s="653">
        <v>29920618</v>
      </c>
    </row>
    <row r="169" spans="1:4" ht="15.75" thickBot="1">
      <c r="A169" s="652" t="s">
        <v>1051</v>
      </c>
      <c r="B169" s="653">
        <v>6210425</v>
      </c>
      <c r="C169" s="653">
        <v>1615807</v>
      </c>
      <c r="D169" s="653">
        <v>7826232</v>
      </c>
    </row>
    <row r="170" spans="1:4" ht="15.75" thickBot="1">
      <c r="A170" s="652" t="s">
        <v>1053</v>
      </c>
      <c r="B170" s="653">
        <v>2814924</v>
      </c>
      <c r="C170" s="653">
        <v>705271</v>
      </c>
      <c r="D170" s="653">
        <v>3520195</v>
      </c>
    </row>
    <row r="171" spans="1:4" ht="15.75" thickBot="1">
      <c r="A171" s="652" t="s">
        <v>1055</v>
      </c>
      <c r="B171" s="653">
        <v>12127121</v>
      </c>
      <c r="C171" s="653">
        <v>3196275</v>
      </c>
      <c r="D171" s="653">
        <v>15323396</v>
      </c>
    </row>
    <row r="172" spans="1:4" ht="15.75" thickBot="1">
      <c r="A172" s="652" t="s">
        <v>1057</v>
      </c>
      <c r="B172" s="653">
        <v>14900344</v>
      </c>
      <c r="C172" s="653">
        <v>2781985</v>
      </c>
      <c r="D172" s="653">
        <v>17682329</v>
      </c>
    </row>
    <row r="173" spans="1:4" ht="15.75" thickBot="1">
      <c r="A173" s="652" t="s">
        <v>1059</v>
      </c>
      <c r="B173" s="653">
        <v>96354093</v>
      </c>
      <c r="C173" s="653">
        <v>13610672</v>
      </c>
      <c r="D173" s="653">
        <v>109964765</v>
      </c>
    </row>
    <row r="174" spans="1:4" ht="15.75" thickBot="1">
      <c r="A174" s="652" t="s">
        <v>1061</v>
      </c>
      <c r="B174" s="653">
        <v>2139506</v>
      </c>
      <c r="C174" s="653">
        <v>306770</v>
      </c>
      <c r="D174" s="653">
        <v>2446276</v>
      </c>
    </row>
    <row r="175" spans="1:4" ht="15.75" thickBot="1">
      <c r="A175" s="652" t="s">
        <v>1063</v>
      </c>
      <c r="B175" s="653">
        <v>2801200</v>
      </c>
      <c r="C175" s="653">
        <v>1095500</v>
      </c>
      <c r="D175" s="653">
        <v>3896700</v>
      </c>
    </row>
    <row r="176" spans="1:4" ht="15.75" thickBot="1">
      <c r="A176" s="652" t="s">
        <v>1065</v>
      </c>
      <c r="B176" s="653">
        <v>2322816</v>
      </c>
      <c r="C176" s="653">
        <v>3431616</v>
      </c>
      <c r="D176" s="653">
        <v>5754432</v>
      </c>
    </row>
    <row r="177" spans="1:4" ht="24.75" thickBot="1">
      <c r="A177" s="652" t="s">
        <v>1067</v>
      </c>
      <c r="B177" s="653">
        <v>3544262</v>
      </c>
      <c r="C177" s="653">
        <v>1070688</v>
      </c>
      <c r="D177" s="653">
        <v>4614950</v>
      </c>
    </row>
    <row r="178" spans="1:4" ht="24.75" thickBot="1">
      <c r="A178" s="652" t="s">
        <v>1069</v>
      </c>
      <c r="B178" s="653">
        <v>7955333</v>
      </c>
      <c r="C178" s="653">
        <v>2048894</v>
      </c>
      <c r="D178" s="653">
        <v>10004227</v>
      </c>
    </row>
    <row r="179" spans="1:4" ht="15.75" thickBot="1">
      <c r="A179" s="652" t="s">
        <v>1071</v>
      </c>
      <c r="B179" s="653">
        <v>14437596</v>
      </c>
      <c r="C179" s="653">
        <v>7793316</v>
      </c>
      <c r="D179" s="653">
        <v>22230912</v>
      </c>
    </row>
    <row r="180" spans="1:4" ht="15.75" thickBot="1">
      <c r="A180" s="652" t="s">
        <v>1073</v>
      </c>
      <c r="B180" s="653">
        <v>5608821</v>
      </c>
      <c r="C180" s="653">
        <v>5031633</v>
      </c>
      <c r="D180" s="653">
        <v>10640454</v>
      </c>
    </row>
    <row r="181" spans="1:4" ht="24.75" thickBot="1">
      <c r="A181" s="652" t="s">
        <v>1075</v>
      </c>
      <c r="B181" s="653">
        <v>3893419</v>
      </c>
      <c r="C181" s="653">
        <v>1087982</v>
      </c>
      <c r="D181" s="653">
        <v>4981401</v>
      </c>
    </row>
    <row r="182" spans="1:4" ht="24.75" thickBot="1">
      <c r="A182" s="652" t="s">
        <v>1077</v>
      </c>
      <c r="B182" s="653">
        <v>4514470</v>
      </c>
      <c r="C182" s="653">
        <v>1762425</v>
      </c>
      <c r="D182" s="653">
        <v>6276895</v>
      </c>
    </row>
    <row r="183" spans="1:4" ht="24.75" thickBot="1">
      <c r="A183" s="652" t="s">
        <v>1079</v>
      </c>
      <c r="B183" s="653">
        <v>1890947</v>
      </c>
      <c r="C183" s="653">
        <v>340605</v>
      </c>
      <c r="D183" s="653">
        <v>2231552</v>
      </c>
    </row>
    <row r="184" spans="1:4" ht="24.75" thickBot="1">
      <c r="A184" s="652" t="s">
        <v>1081</v>
      </c>
      <c r="B184" s="653">
        <v>7361524</v>
      </c>
      <c r="C184" s="653">
        <v>1639867</v>
      </c>
      <c r="D184" s="653">
        <v>9001391</v>
      </c>
    </row>
    <row r="185" spans="1:4" ht="24.75" thickBot="1">
      <c r="A185" s="652" t="s">
        <v>1083</v>
      </c>
      <c r="B185" s="653">
        <v>4210591</v>
      </c>
      <c r="C185" s="653">
        <v>1109034</v>
      </c>
      <c r="D185" s="653">
        <v>5319625</v>
      </c>
    </row>
    <row r="186" spans="1:4" ht="15.75" thickBot="1">
      <c r="A186" s="652" t="s">
        <v>1085</v>
      </c>
      <c r="B186" s="653">
        <v>179679634</v>
      </c>
      <c r="C186" s="653">
        <v>119890003</v>
      </c>
      <c r="D186" s="653">
        <v>299569637</v>
      </c>
    </row>
    <row r="187" spans="1:4" ht="15.75" thickBot="1">
      <c r="A187" s="652" t="s">
        <v>1087</v>
      </c>
      <c r="B187" s="653">
        <v>12869228</v>
      </c>
      <c r="C187" s="653">
        <v>6721125</v>
      </c>
      <c r="D187" s="653">
        <v>19590353</v>
      </c>
    </row>
    <row r="188" spans="1:4" ht="15.75" thickBot="1">
      <c r="A188" s="652" t="s">
        <v>1089</v>
      </c>
      <c r="B188" s="653">
        <v>2128267</v>
      </c>
      <c r="C188" s="653">
        <v>393989</v>
      </c>
      <c r="D188" s="653">
        <v>2522256</v>
      </c>
    </row>
    <row r="189" spans="1:4" ht="15.75" thickBot="1">
      <c r="A189" s="652" t="s">
        <v>1091</v>
      </c>
      <c r="B189" s="653">
        <v>9544111</v>
      </c>
      <c r="C189" s="653">
        <v>1359413</v>
      </c>
      <c r="D189" s="653">
        <v>10903524</v>
      </c>
    </row>
    <row r="190" spans="1:4" ht="15.75" thickBot="1">
      <c r="A190" s="652" t="s">
        <v>1093</v>
      </c>
      <c r="B190" s="653">
        <v>25211821</v>
      </c>
      <c r="C190" s="653">
        <v>7224889</v>
      </c>
      <c r="D190" s="653">
        <v>32436710</v>
      </c>
    </row>
    <row r="191" spans="1:4" ht="15.75" thickBot="1">
      <c r="A191" s="652" t="s">
        <v>1095</v>
      </c>
      <c r="B191" s="653">
        <v>14964186</v>
      </c>
      <c r="C191" s="653">
        <v>2342882</v>
      </c>
      <c r="D191" s="653">
        <v>17307068</v>
      </c>
    </row>
    <row r="192" spans="1:4" ht="15.75" thickBot="1">
      <c r="A192" s="652" t="s">
        <v>1097</v>
      </c>
      <c r="B192" s="653">
        <v>46658450</v>
      </c>
      <c r="C192" s="653">
        <v>16875368</v>
      </c>
      <c r="D192" s="653">
        <v>63533818</v>
      </c>
    </row>
    <row r="193" spans="1:4" ht="15.75" thickBot="1">
      <c r="A193" s="652" t="s">
        <v>1099</v>
      </c>
      <c r="B193" s="653">
        <v>1021856</v>
      </c>
      <c r="C193" s="653">
        <v>222559</v>
      </c>
      <c r="D193" s="653">
        <v>1244415</v>
      </c>
    </row>
    <row r="194" spans="1:4" ht="15.75" thickBot="1">
      <c r="A194" s="652" t="s">
        <v>1101</v>
      </c>
      <c r="B194" s="653">
        <v>2153553</v>
      </c>
      <c r="C194" s="653">
        <v>1144373</v>
      </c>
      <c r="D194" s="653">
        <v>3297926</v>
      </c>
    </row>
    <row r="195" spans="1:4" ht="15.75" thickBot="1">
      <c r="A195" s="652" t="s">
        <v>1103</v>
      </c>
      <c r="B195" s="653">
        <v>4130389</v>
      </c>
      <c r="C195" s="653">
        <v>2110549</v>
      </c>
      <c r="D195" s="653">
        <v>6240938</v>
      </c>
    </row>
    <row r="196" spans="1:4" ht="15.75" thickBot="1">
      <c r="A196" s="652" t="s">
        <v>1105</v>
      </c>
      <c r="B196" s="653">
        <v>2511725</v>
      </c>
      <c r="C196" s="653">
        <v>1031590</v>
      </c>
      <c r="D196" s="653">
        <v>3543315</v>
      </c>
    </row>
    <row r="197" spans="1:4" ht="15.75" thickBot="1">
      <c r="A197" s="652" t="s">
        <v>1107</v>
      </c>
      <c r="B197" s="653">
        <v>4076062</v>
      </c>
      <c r="C197" s="653">
        <v>793993</v>
      </c>
      <c r="D197" s="653">
        <v>4870055</v>
      </c>
    </row>
    <row r="198" spans="1:4" ht="24.75" thickBot="1">
      <c r="A198" s="652" t="s">
        <v>1109</v>
      </c>
      <c r="B198" s="653">
        <v>1718759</v>
      </c>
      <c r="C198" s="653">
        <v>306018</v>
      </c>
      <c r="D198" s="653">
        <v>2024777</v>
      </c>
    </row>
    <row r="199" spans="1:4" ht="15.75" thickBot="1">
      <c r="A199" s="652" t="s">
        <v>1111</v>
      </c>
      <c r="B199" s="653">
        <v>6457409</v>
      </c>
      <c r="C199" s="653">
        <v>2472207</v>
      </c>
      <c r="D199" s="653">
        <v>8929616</v>
      </c>
    </row>
    <row r="200" spans="1:4" ht="15.75" thickBot="1">
      <c r="A200" s="652" t="s">
        <v>1113</v>
      </c>
      <c r="B200" s="653">
        <v>59915558</v>
      </c>
      <c r="C200" s="653">
        <v>22407758</v>
      </c>
      <c r="D200" s="653">
        <v>82323316</v>
      </c>
    </row>
    <row r="201" spans="1:4" ht="15.75" thickBot="1">
      <c r="A201" s="652" t="s">
        <v>1115</v>
      </c>
      <c r="B201" s="653">
        <v>2960303</v>
      </c>
      <c r="C201" s="653">
        <v>371433</v>
      </c>
      <c r="D201" s="653">
        <v>3331736</v>
      </c>
    </row>
    <row r="202" spans="1:4" ht="15.75" thickBot="1">
      <c r="A202" s="652" t="s">
        <v>1117</v>
      </c>
      <c r="B202" s="653">
        <v>11250754</v>
      </c>
      <c r="C202" s="653">
        <v>2784240</v>
      </c>
      <c r="D202" s="653">
        <v>14034994</v>
      </c>
    </row>
    <row r="203" spans="1:4" ht="15.75" thickBot="1">
      <c r="A203" s="652" t="s">
        <v>1119</v>
      </c>
      <c r="B203" s="653">
        <v>4345328</v>
      </c>
      <c r="C203" s="653">
        <v>1413549</v>
      </c>
      <c r="D203" s="653">
        <v>5758877</v>
      </c>
    </row>
    <row r="204" spans="1:4" ht="15.75" thickBot="1">
      <c r="A204" s="652" t="s">
        <v>1121</v>
      </c>
      <c r="B204" s="653">
        <v>10178571</v>
      </c>
      <c r="C204" s="653">
        <v>3441390</v>
      </c>
      <c r="D204" s="653">
        <v>13619961</v>
      </c>
    </row>
    <row r="205" spans="1:4" ht="15.75" thickBot="1">
      <c r="A205" s="652" t="s">
        <v>1123</v>
      </c>
      <c r="B205" s="653">
        <v>10017210</v>
      </c>
      <c r="C205" s="653">
        <v>2660179</v>
      </c>
      <c r="D205" s="653">
        <v>12677389</v>
      </c>
    </row>
    <row r="206" spans="1:4" ht="15.75" thickBot="1">
      <c r="A206" s="652" t="s">
        <v>1125</v>
      </c>
      <c r="B206" s="653">
        <v>2609485</v>
      </c>
      <c r="C206" s="653">
        <v>476697</v>
      </c>
      <c r="D206" s="653">
        <v>3086182</v>
      </c>
    </row>
    <row r="207" spans="1:4" ht="15.75" thickBot="1">
      <c r="A207" s="652" t="s">
        <v>1127</v>
      </c>
      <c r="B207" s="653">
        <v>68050631</v>
      </c>
      <c r="C207" s="653">
        <v>12773821</v>
      </c>
      <c r="D207" s="653">
        <v>80824452</v>
      </c>
    </row>
    <row r="208" spans="1:4" ht="15.75" thickBot="1">
      <c r="A208" s="652" t="s">
        <v>1129</v>
      </c>
      <c r="B208" s="653">
        <v>4607601</v>
      </c>
      <c r="C208" s="653">
        <v>1820320</v>
      </c>
      <c r="D208" s="653">
        <v>6427921</v>
      </c>
    </row>
    <row r="209" spans="1:4" ht="15.75" thickBot="1">
      <c r="A209" s="652" t="s">
        <v>1131</v>
      </c>
      <c r="B209" s="653">
        <v>62660444</v>
      </c>
      <c r="C209" s="653">
        <v>14309927</v>
      </c>
      <c r="D209" s="653">
        <v>76970371</v>
      </c>
    </row>
    <row r="210" spans="1:4" ht="15.75" thickBot="1">
      <c r="A210" s="652" t="s">
        <v>1861</v>
      </c>
      <c r="B210" s="653">
        <v>24113011</v>
      </c>
      <c r="C210" s="653">
        <v>5218853</v>
      </c>
      <c r="D210" s="653">
        <v>29331864</v>
      </c>
    </row>
    <row r="211" spans="1:4" ht="15.75" thickBot="1">
      <c r="A211" s="652" t="s">
        <v>1862</v>
      </c>
      <c r="B211" s="653">
        <v>3446557</v>
      </c>
      <c r="C211" s="653">
        <v>456396</v>
      </c>
      <c r="D211" s="653">
        <v>3902953</v>
      </c>
    </row>
    <row r="212" spans="1:4" ht="15.75" thickBot="1">
      <c r="A212" s="652" t="s">
        <v>1137</v>
      </c>
      <c r="B212" s="653">
        <v>19938063</v>
      </c>
      <c r="C212" s="653">
        <v>4340648</v>
      </c>
      <c r="D212" s="653">
        <v>24278711</v>
      </c>
    </row>
    <row r="213" spans="1:4" ht="15.75" thickBot="1">
      <c r="A213" s="652" t="s">
        <v>1139</v>
      </c>
      <c r="B213" s="653">
        <v>10298404</v>
      </c>
      <c r="C213" s="653">
        <v>2564689</v>
      </c>
      <c r="D213" s="653">
        <v>12863093</v>
      </c>
    </row>
    <row r="214" spans="1:4" ht="15.75" thickBot="1">
      <c r="A214" s="652" t="s">
        <v>1141</v>
      </c>
      <c r="B214" s="653">
        <v>22007823</v>
      </c>
      <c r="C214" s="653">
        <v>2343634</v>
      </c>
      <c r="D214" s="653">
        <v>24351457</v>
      </c>
    </row>
    <row r="215" spans="1:4" ht="15.75" thickBot="1">
      <c r="A215" s="652" t="s">
        <v>1143</v>
      </c>
      <c r="B215" s="653">
        <v>9996614</v>
      </c>
      <c r="C215" s="653">
        <v>3160184</v>
      </c>
      <c r="D215" s="653">
        <v>13156798</v>
      </c>
    </row>
    <row r="216" spans="1:4" ht="15.75" thickBot="1">
      <c r="A216" s="652" t="s">
        <v>1145</v>
      </c>
      <c r="B216" s="653">
        <v>5511557</v>
      </c>
      <c r="C216" s="653">
        <v>1528588</v>
      </c>
      <c r="D216" s="653">
        <v>7040145</v>
      </c>
    </row>
    <row r="217" spans="1:4" ht="15.75" thickBot="1">
      <c r="A217" s="652" t="s">
        <v>1147</v>
      </c>
      <c r="B217" s="653">
        <v>1683988</v>
      </c>
      <c r="C217" s="653">
        <v>660909</v>
      </c>
      <c r="D217" s="653">
        <v>2344897</v>
      </c>
    </row>
    <row r="218" spans="1:4" ht="15.75" thickBot="1">
      <c r="A218" s="652" t="s">
        <v>1149</v>
      </c>
      <c r="B218" s="653">
        <v>2406922</v>
      </c>
      <c r="C218" s="653">
        <v>933093</v>
      </c>
      <c r="D218" s="653">
        <v>3340015</v>
      </c>
    </row>
    <row r="219" spans="1:4" ht="15.75" thickBot="1">
      <c r="A219" s="652" t="s">
        <v>1151</v>
      </c>
      <c r="B219" s="653">
        <v>15695740</v>
      </c>
      <c r="C219" s="653">
        <v>2500027</v>
      </c>
      <c r="D219" s="653">
        <v>18195767</v>
      </c>
    </row>
    <row r="220" spans="1:4" ht="15.75" thickBot="1">
      <c r="A220" s="652" t="s">
        <v>1153</v>
      </c>
      <c r="B220" s="653">
        <v>2385601</v>
      </c>
      <c r="C220" s="653">
        <v>409027</v>
      </c>
      <c r="D220" s="653">
        <v>2794628</v>
      </c>
    </row>
    <row r="221" spans="1:4" ht="15.75" thickBot="1">
      <c r="A221" s="652" t="s">
        <v>1155</v>
      </c>
      <c r="B221" s="653">
        <v>6262117</v>
      </c>
      <c r="C221" s="653">
        <v>2006037</v>
      </c>
      <c r="D221" s="653">
        <v>8268154</v>
      </c>
    </row>
    <row r="222" spans="1:4" ht="15.75" thickBot="1">
      <c r="A222" s="652" t="s">
        <v>1157</v>
      </c>
      <c r="B222" s="653">
        <v>7116160</v>
      </c>
      <c r="C222" s="653">
        <v>2024082</v>
      </c>
      <c r="D222" s="653">
        <v>9140242</v>
      </c>
    </row>
    <row r="223" spans="1:4" ht="15.75" thickBot="1">
      <c r="A223" s="652" t="s">
        <v>1159</v>
      </c>
      <c r="B223" s="653">
        <v>3060961</v>
      </c>
      <c r="C223" s="653">
        <v>1123320</v>
      </c>
      <c r="D223" s="653">
        <v>4184281</v>
      </c>
    </row>
    <row r="224" spans="1:4" ht="15.75" thickBot="1">
      <c r="A224" s="652" t="s">
        <v>1161</v>
      </c>
      <c r="B224" s="653">
        <v>3345168</v>
      </c>
      <c r="C224" s="653">
        <v>1072192</v>
      </c>
      <c r="D224" s="653">
        <v>4417360</v>
      </c>
    </row>
    <row r="225" spans="1:4" ht="15.75" thickBot="1">
      <c r="A225" s="652" t="s">
        <v>1163</v>
      </c>
      <c r="B225" s="653">
        <v>1527919</v>
      </c>
      <c r="C225" s="653">
        <v>330831</v>
      </c>
      <c r="D225" s="653">
        <v>1858750</v>
      </c>
    </row>
    <row r="226" spans="1:4" ht="15.75" thickBot="1">
      <c r="A226" s="652" t="s">
        <v>1165</v>
      </c>
      <c r="B226" s="653">
        <v>1862438</v>
      </c>
      <c r="C226" s="653">
        <v>483464</v>
      </c>
      <c r="D226" s="653">
        <v>2345902</v>
      </c>
    </row>
    <row r="227" spans="1:4" ht="15.75" thickBot="1">
      <c r="A227" s="652" t="s">
        <v>1167</v>
      </c>
      <c r="B227" s="653">
        <v>18730246</v>
      </c>
      <c r="C227" s="653">
        <v>4438393</v>
      </c>
      <c r="D227" s="653">
        <v>23168639</v>
      </c>
    </row>
    <row r="228" spans="1:4" ht="15.75" thickBot="1">
      <c r="A228" s="652" t="s">
        <v>1169</v>
      </c>
      <c r="B228" s="653">
        <v>6699668</v>
      </c>
      <c r="C228" s="653">
        <v>2233858</v>
      </c>
      <c r="D228" s="653">
        <v>8933526</v>
      </c>
    </row>
    <row r="229" spans="1:4" ht="15.75" thickBot="1">
      <c r="A229" s="652" t="s">
        <v>1171</v>
      </c>
      <c r="B229" s="653">
        <v>11995449</v>
      </c>
      <c r="C229" s="653">
        <v>13788869</v>
      </c>
      <c r="D229" s="653">
        <v>25784318</v>
      </c>
    </row>
    <row r="230" spans="1:4" ht="24.75" thickBot="1">
      <c r="A230" s="652" t="s">
        <v>1173</v>
      </c>
      <c r="B230" s="653">
        <v>3365009</v>
      </c>
      <c r="C230" s="653">
        <v>626322</v>
      </c>
      <c r="D230" s="653">
        <v>3991331</v>
      </c>
    </row>
    <row r="231" spans="1:4" ht="15.75" thickBot="1">
      <c r="A231" s="652" t="s">
        <v>1175</v>
      </c>
      <c r="B231" s="653">
        <v>26496428</v>
      </c>
      <c r="C231" s="653">
        <v>6878269</v>
      </c>
      <c r="D231" s="653">
        <v>33374697</v>
      </c>
    </row>
    <row r="232" spans="1:4" ht="15.75" thickBot="1">
      <c r="A232" s="652" t="s">
        <v>1177</v>
      </c>
      <c r="B232" s="653">
        <v>2197836</v>
      </c>
      <c r="C232" s="653">
        <v>700759</v>
      </c>
      <c r="D232" s="653">
        <v>2898595</v>
      </c>
    </row>
    <row r="233" spans="1:4" ht="15.75" thickBot="1">
      <c r="A233" s="652" t="s">
        <v>1179</v>
      </c>
      <c r="B233" s="653">
        <v>12370116</v>
      </c>
      <c r="C233" s="653">
        <v>2396266</v>
      </c>
      <c r="D233" s="653">
        <v>14766382</v>
      </c>
    </row>
    <row r="234" spans="1:4" ht="15.75" thickBot="1">
      <c r="A234" s="652" t="s">
        <v>1181</v>
      </c>
      <c r="B234" s="653">
        <v>61932045</v>
      </c>
      <c r="C234" s="653">
        <v>16680629</v>
      </c>
      <c r="D234" s="653">
        <v>78612674</v>
      </c>
    </row>
    <row r="235" spans="1:4" ht="15.75" thickBot="1">
      <c r="A235" s="652" t="s">
        <v>1183</v>
      </c>
      <c r="B235" s="653">
        <v>4206975</v>
      </c>
      <c r="C235" s="653">
        <v>1293247</v>
      </c>
      <c r="D235" s="653">
        <v>5500222</v>
      </c>
    </row>
    <row r="236" spans="1:4" ht="15.75" thickBot="1">
      <c r="A236" s="652" t="s">
        <v>1185</v>
      </c>
      <c r="B236" s="653">
        <v>27536401</v>
      </c>
      <c r="C236" s="653">
        <v>5385772</v>
      </c>
      <c r="D236" s="653">
        <v>32922173</v>
      </c>
    </row>
    <row r="237" spans="1:4" ht="15.75" thickBot="1">
      <c r="A237" s="652" t="s">
        <v>1187</v>
      </c>
      <c r="B237" s="653">
        <v>10297338</v>
      </c>
      <c r="C237" s="653">
        <v>2878978</v>
      </c>
      <c r="D237" s="653">
        <v>13176316</v>
      </c>
    </row>
    <row r="238" spans="1:4" ht="15.75" thickBot="1">
      <c r="A238" s="652" t="s">
        <v>1189</v>
      </c>
      <c r="B238" s="653">
        <v>7825171</v>
      </c>
      <c r="C238" s="653">
        <v>1031590</v>
      </c>
      <c r="D238" s="653">
        <v>8856761</v>
      </c>
    </row>
    <row r="239" spans="1:4" ht="15.75" thickBot="1">
      <c r="A239" s="652" t="s">
        <v>1191</v>
      </c>
      <c r="B239" s="653">
        <v>3002406</v>
      </c>
      <c r="C239" s="653">
        <v>1178960</v>
      </c>
      <c r="D239" s="653">
        <v>4181366</v>
      </c>
    </row>
    <row r="240" spans="1:4" ht="15.75" thickBot="1">
      <c r="A240" s="652" t="s">
        <v>1193</v>
      </c>
      <c r="B240" s="653">
        <v>2515261</v>
      </c>
      <c r="C240" s="653">
        <v>747376</v>
      </c>
      <c r="D240" s="653">
        <v>3262637</v>
      </c>
    </row>
    <row r="241" spans="1:4" ht="15.75" thickBot="1">
      <c r="A241" s="652" t="s">
        <v>1195</v>
      </c>
      <c r="B241" s="653">
        <v>3661885</v>
      </c>
      <c r="C241" s="653">
        <v>751888</v>
      </c>
      <c r="D241" s="653">
        <v>4413773</v>
      </c>
    </row>
    <row r="242" spans="1:4" ht="15.75" thickBot="1">
      <c r="A242" s="652" t="s">
        <v>1197</v>
      </c>
      <c r="B242" s="653">
        <v>10929932</v>
      </c>
      <c r="C242" s="653">
        <v>2066939</v>
      </c>
      <c r="D242" s="653">
        <v>12996871</v>
      </c>
    </row>
    <row r="243" spans="1:4" ht="15.75" thickBot="1">
      <c r="A243" s="652" t="s">
        <v>1199</v>
      </c>
      <c r="B243" s="653">
        <v>2958679</v>
      </c>
      <c r="C243" s="653">
        <v>777452</v>
      </c>
      <c r="D243" s="653">
        <v>3736131</v>
      </c>
    </row>
    <row r="244" spans="1:4" ht="15.75" thickBot="1">
      <c r="A244" s="652" t="s">
        <v>1201</v>
      </c>
      <c r="B244" s="653">
        <v>40579423</v>
      </c>
      <c r="C244" s="653">
        <v>9350476</v>
      </c>
      <c r="D244" s="653">
        <v>49929899</v>
      </c>
    </row>
    <row r="245" spans="1:4" ht="15.75" thickBot="1">
      <c r="A245" s="652" t="s">
        <v>1203</v>
      </c>
      <c r="B245" s="653">
        <v>2968907</v>
      </c>
      <c r="C245" s="653">
        <v>1484978</v>
      </c>
      <c r="D245" s="653">
        <v>4453885</v>
      </c>
    </row>
    <row r="246" spans="1:4" ht="15.75" thickBot="1">
      <c r="A246" s="652" t="s">
        <v>1205</v>
      </c>
      <c r="B246" s="653">
        <v>6998373</v>
      </c>
      <c r="C246" s="653">
        <v>2957926</v>
      </c>
      <c r="D246" s="653">
        <v>9956299</v>
      </c>
    </row>
    <row r="247" spans="1:4" ht="15.75" thickBot="1">
      <c r="A247" s="652" t="s">
        <v>1207</v>
      </c>
      <c r="B247" s="653">
        <v>3011602</v>
      </c>
      <c r="C247" s="653">
        <v>995499</v>
      </c>
      <c r="D247" s="653">
        <v>4007101</v>
      </c>
    </row>
    <row r="248" spans="1:4" ht="15.75" thickBot="1">
      <c r="A248" s="652" t="s">
        <v>1209</v>
      </c>
      <c r="B248" s="653">
        <v>2673275</v>
      </c>
      <c r="C248" s="653">
        <v>459403</v>
      </c>
      <c r="D248" s="653">
        <v>3132678</v>
      </c>
    </row>
    <row r="249" spans="1:4" ht="15.75" thickBot="1">
      <c r="A249" s="652" t="s">
        <v>1211</v>
      </c>
      <c r="B249" s="653">
        <v>1169437</v>
      </c>
      <c r="C249" s="653">
        <v>1217306</v>
      </c>
      <c r="D249" s="653">
        <v>2386743</v>
      </c>
    </row>
    <row r="250" spans="1:4" ht="15.75" thickBot="1">
      <c r="A250" s="652" t="s">
        <v>1213</v>
      </c>
      <c r="B250" s="653">
        <v>53935804</v>
      </c>
      <c r="C250" s="653">
        <v>11707644</v>
      </c>
      <c r="D250" s="653">
        <v>65643448</v>
      </c>
    </row>
    <row r="251" spans="1:4" ht="15.75" thickBot="1">
      <c r="A251" s="652" t="s">
        <v>1215</v>
      </c>
      <c r="B251" s="653">
        <v>9623708</v>
      </c>
      <c r="C251" s="653">
        <v>2880482</v>
      </c>
      <c r="D251" s="653">
        <v>12504190</v>
      </c>
    </row>
    <row r="252" spans="1:4" ht="15.75" thickBot="1">
      <c r="A252" s="652" t="s">
        <v>1217</v>
      </c>
      <c r="B252" s="653">
        <v>2891682</v>
      </c>
      <c r="C252" s="653">
        <v>931589</v>
      </c>
      <c r="D252" s="653">
        <v>3823271</v>
      </c>
    </row>
    <row r="253" spans="1:4" ht="15.75" thickBot="1">
      <c r="A253" s="652" t="s">
        <v>1219</v>
      </c>
      <c r="B253" s="653">
        <v>3404019</v>
      </c>
      <c r="C253" s="653">
        <v>915047</v>
      </c>
      <c r="D253" s="653">
        <v>4319066</v>
      </c>
    </row>
    <row r="254" spans="1:4" ht="15.75" thickBot="1">
      <c r="A254" s="652" t="s">
        <v>1221</v>
      </c>
      <c r="B254" s="653">
        <v>7542593</v>
      </c>
      <c r="C254" s="653">
        <v>1792500</v>
      </c>
      <c r="D254" s="653">
        <v>9335093</v>
      </c>
    </row>
    <row r="255" spans="1:4" ht="15.75" thickBot="1">
      <c r="A255" s="652" t="s">
        <v>1223</v>
      </c>
      <c r="B255" s="653">
        <v>10582581</v>
      </c>
      <c r="C255" s="653">
        <v>1519565</v>
      </c>
      <c r="D255" s="653">
        <v>12102146</v>
      </c>
    </row>
    <row r="256" spans="1:4" ht="15.75" thickBot="1">
      <c r="A256" s="652" t="s">
        <v>1225</v>
      </c>
      <c r="B256" s="653">
        <v>12013860</v>
      </c>
      <c r="C256" s="653">
        <v>2411304</v>
      </c>
      <c r="D256" s="653">
        <v>14425164</v>
      </c>
    </row>
    <row r="257" spans="1:4" ht="15.75" thickBot="1">
      <c r="A257" s="652" t="s">
        <v>1227</v>
      </c>
      <c r="B257" s="653">
        <v>6357571</v>
      </c>
      <c r="C257" s="653">
        <v>1486482</v>
      </c>
      <c r="D257" s="653">
        <v>7844053</v>
      </c>
    </row>
    <row r="258" spans="1:4" ht="15.75" thickBot="1">
      <c r="A258" s="652" t="s">
        <v>1229</v>
      </c>
      <c r="B258" s="653">
        <v>1171632</v>
      </c>
      <c r="C258" s="653">
        <v>172182</v>
      </c>
      <c r="D258" s="653">
        <v>1343814</v>
      </c>
    </row>
    <row r="259" spans="1:4" ht="15.75" thickBot="1">
      <c r="A259" s="652" t="s">
        <v>1231</v>
      </c>
      <c r="B259" s="653">
        <v>3758295</v>
      </c>
      <c r="C259" s="653">
        <v>790986</v>
      </c>
      <c r="D259" s="653">
        <v>4549281</v>
      </c>
    </row>
    <row r="260" spans="1:4" ht="15.75" thickBot="1">
      <c r="A260" s="652" t="s">
        <v>1233</v>
      </c>
      <c r="B260" s="653">
        <v>2463081</v>
      </c>
      <c r="C260" s="653">
        <v>524818</v>
      </c>
      <c r="D260" s="653">
        <v>2987899</v>
      </c>
    </row>
    <row r="261" spans="1:4" ht="15.75" thickBot="1">
      <c r="A261" s="652" t="s">
        <v>1235</v>
      </c>
      <c r="B261" s="653">
        <v>7909029</v>
      </c>
      <c r="C261" s="653">
        <v>1610544</v>
      </c>
      <c r="D261" s="653">
        <v>9519573</v>
      </c>
    </row>
    <row r="262" spans="1:4" ht="15.75" thickBot="1">
      <c r="A262" s="652" t="s">
        <v>1237</v>
      </c>
      <c r="B262" s="653">
        <v>6273153</v>
      </c>
      <c r="C262" s="653">
        <v>1647386</v>
      </c>
      <c r="D262" s="653">
        <v>7920539</v>
      </c>
    </row>
    <row r="263" spans="1:4" ht="15.75" thickBot="1">
      <c r="A263" s="652" t="s">
        <v>1239</v>
      </c>
      <c r="B263" s="653">
        <v>18683369</v>
      </c>
      <c r="C263" s="653">
        <v>5212086</v>
      </c>
      <c r="D263" s="653">
        <v>23895455</v>
      </c>
    </row>
    <row r="264" spans="1:4" ht="15.75" thickBot="1">
      <c r="A264" s="652" t="s">
        <v>1241</v>
      </c>
      <c r="B264" s="653">
        <v>2649482</v>
      </c>
      <c r="C264" s="653">
        <v>745121</v>
      </c>
      <c r="D264" s="653">
        <v>3394603</v>
      </c>
    </row>
    <row r="265" spans="1:4" ht="15.75" thickBot="1">
      <c r="A265" s="652" t="s">
        <v>1243</v>
      </c>
      <c r="B265" s="653">
        <v>16142815</v>
      </c>
      <c r="C265" s="653">
        <v>2394011</v>
      </c>
      <c r="D265" s="653">
        <v>18536826</v>
      </c>
    </row>
    <row r="266" spans="1:4" ht="15.75" thickBot="1">
      <c r="A266" s="652" t="s">
        <v>1245</v>
      </c>
      <c r="B266" s="653">
        <v>7589471</v>
      </c>
      <c r="C266" s="653">
        <v>1630845</v>
      </c>
      <c r="D266" s="653">
        <v>9220316</v>
      </c>
    </row>
    <row r="267" spans="1:4" ht="15.75" thickBot="1">
      <c r="A267" s="652" t="s">
        <v>1247</v>
      </c>
      <c r="B267" s="653">
        <v>17069969</v>
      </c>
      <c r="C267" s="653">
        <v>5045919</v>
      </c>
      <c r="D267" s="653">
        <v>22115888</v>
      </c>
    </row>
    <row r="268" spans="1:4" ht="15.75" thickBot="1">
      <c r="A268" s="652" t="s">
        <v>1249</v>
      </c>
      <c r="B268" s="653">
        <v>18515677</v>
      </c>
      <c r="C268" s="653">
        <v>6429392</v>
      </c>
      <c r="D268" s="653">
        <v>24945069</v>
      </c>
    </row>
    <row r="269" spans="1:4" ht="15.75" thickBot="1">
      <c r="A269" s="652" t="s">
        <v>1251</v>
      </c>
      <c r="B269" s="653">
        <v>940250</v>
      </c>
      <c r="C269" s="653">
        <v>184212</v>
      </c>
      <c r="D269" s="653">
        <v>1124462</v>
      </c>
    </row>
    <row r="270" spans="1:4" ht="15.75" thickBot="1">
      <c r="A270" s="652" t="s">
        <v>1253</v>
      </c>
      <c r="B270" s="653">
        <v>1789478</v>
      </c>
      <c r="C270" s="653">
        <v>863919</v>
      </c>
      <c r="D270" s="653">
        <v>2653397</v>
      </c>
    </row>
    <row r="271" spans="1:4" ht="15.75" thickBot="1">
      <c r="A271" s="652" t="s">
        <v>1255</v>
      </c>
      <c r="B271" s="653">
        <v>9484118</v>
      </c>
      <c r="C271" s="653">
        <v>3242892</v>
      </c>
      <c r="D271" s="653">
        <v>12727010</v>
      </c>
    </row>
    <row r="272" spans="1:4" ht="15.75" thickBot="1">
      <c r="A272" s="652" t="s">
        <v>1257</v>
      </c>
      <c r="B272" s="653">
        <v>6694857</v>
      </c>
      <c r="C272" s="653">
        <v>985725</v>
      </c>
      <c r="D272" s="653">
        <v>7680582</v>
      </c>
    </row>
    <row r="273" spans="1:4" ht="15.75" thickBot="1">
      <c r="A273" s="652" t="s">
        <v>1259</v>
      </c>
      <c r="B273" s="653">
        <v>13241396</v>
      </c>
      <c r="C273" s="653">
        <v>2401529</v>
      </c>
      <c r="D273" s="653">
        <v>15642925</v>
      </c>
    </row>
    <row r="274" spans="1:4" ht="15.75" thickBot="1">
      <c r="A274" s="652" t="s">
        <v>1261</v>
      </c>
      <c r="B274" s="653">
        <v>16852036</v>
      </c>
      <c r="C274" s="653">
        <v>4700802</v>
      </c>
      <c r="D274" s="653">
        <v>21552838</v>
      </c>
    </row>
    <row r="275" spans="1:4" ht="15.75" thickBot="1">
      <c r="A275" s="652" t="s">
        <v>1263</v>
      </c>
      <c r="B275" s="653">
        <v>14444328</v>
      </c>
      <c r="C275" s="653">
        <v>2870707</v>
      </c>
      <c r="D275" s="653">
        <v>17315035</v>
      </c>
    </row>
    <row r="276" spans="1:4" ht="15.75" thickBot="1">
      <c r="A276" s="652" t="s">
        <v>1265</v>
      </c>
      <c r="B276" s="653">
        <v>4999858</v>
      </c>
      <c r="C276" s="653">
        <v>998507</v>
      </c>
      <c r="D276" s="653">
        <v>5998365</v>
      </c>
    </row>
    <row r="277" spans="1:4" ht="15.75" thickBot="1">
      <c r="A277" s="652" t="s">
        <v>1267</v>
      </c>
      <c r="B277" s="653">
        <v>19895334</v>
      </c>
      <c r="C277" s="653">
        <v>5478254</v>
      </c>
      <c r="D277" s="653">
        <v>25373588</v>
      </c>
    </row>
    <row r="278" spans="1:4" ht="15.75" thickBot="1">
      <c r="A278" s="652" t="s">
        <v>1269</v>
      </c>
      <c r="B278" s="653">
        <v>3684385</v>
      </c>
      <c r="C278" s="653">
        <v>519554</v>
      </c>
      <c r="D278" s="653">
        <v>4203939</v>
      </c>
    </row>
    <row r="279" spans="1:4" ht="15.75" thickBot="1">
      <c r="A279" s="652" t="s">
        <v>1271</v>
      </c>
      <c r="B279" s="653">
        <v>40490919</v>
      </c>
      <c r="C279" s="653">
        <v>9285813</v>
      </c>
      <c r="D279" s="653">
        <v>49776732</v>
      </c>
    </row>
    <row r="280" spans="1:4" ht="15.75" thickBot="1">
      <c r="A280" s="652" t="s">
        <v>1273</v>
      </c>
      <c r="B280" s="653">
        <v>79143588</v>
      </c>
      <c r="C280" s="653">
        <v>29084521</v>
      </c>
      <c r="D280" s="653">
        <v>108228109</v>
      </c>
    </row>
    <row r="281" spans="1:4" ht="15.75" thickBot="1">
      <c r="A281" s="652" t="s">
        <v>1275</v>
      </c>
      <c r="B281" s="653">
        <v>8707239</v>
      </c>
      <c r="C281" s="653">
        <v>2204535</v>
      </c>
      <c r="D281" s="653">
        <v>10911774</v>
      </c>
    </row>
    <row r="282" spans="1:4" ht="15.75" thickBot="1">
      <c r="A282" s="652" t="s">
        <v>1277</v>
      </c>
      <c r="B282" s="653">
        <v>3495484</v>
      </c>
      <c r="C282" s="653">
        <v>1512046</v>
      </c>
      <c r="D282" s="653">
        <v>5007530</v>
      </c>
    </row>
    <row r="283" spans="1:4" ht="15.75" thickBot="1">
      <c r="A283" s="652" t="s">
        <v>1279</v>
      </c>
      <c r="B283" s="653">
        <v>1982690</v>
      </c>
      <c r="C283" s="653">
        <v>229326</v>
      </c>
      <c r="D283" s="653">
        <v>2212016</v>
      </c>
    </row>
    <row r="284" spans="1:4" ht="15.75" thickBot="1">
      <c r="A284" s="652" t="s">
        <v>1281</v>
      </c>
      <c r="B284" s="653">
        <v>3267311</v>
      </c>
      <c r="C284" s="653">
        <v>490983</v>
      </c>
      <c r="D284" s="653">
        <v>3758294</v>
      </c>
    </row>
    <row r="285" spans="1:4" ht="15.75" thickBot="1">
      <c r="A285" s="652" t="s">
        <v>1283</v>
      </c>
      <c r="B285" s="653">
        <v>2390970</v>
      </c>
      <c r="C285" s="653">
        <v>784971</v>
      </c>
      <c r="D285" s="653">
        <v>3175941</v>
      </c>
    </row>
    <row r="286" spans="1:4" ht="15.75" thickBot="1">
      <c r="A286" s="652" t="s">
        <v>1285</v>
      </c>
      <c r="B286" s="653">
        <v>11152955</v>
      </c>
      <c r="C286" s="653">
        <v>2361679</v>
      </c>
      <c r="D286" s="653">
        <v>13514634</v>
      </c>
    </row>
    <row r="287" spans="1:4" ht="15.75" thickBot="1">
      <c r="A287" s="652" t="s">
        <v>1287</v>
      </c>
      <c r="B287" s="653">
        <v>6302207</v>
      </c>
      <c r="C287" s="653">
        <v>2757924</v>
      </c>
      <c r="D287" s="653">
        <v>9060131</v>
      </c>
    </row>
    <row r="288" spans="1:4" ht="15.75" thickBot="1">
      <c r="A288" s="652" t="s">
        <v>1289</v>
      </c>
      <c r="B288" s="653">
        <v>6994267</v>
      </c>
      <c r="C288" s="653">
        <v>2330852</v>
      </c>
      <c r="D288" s="653">
        <v>9325119</v>
      </c>
    </row>
    <row r="289" spans="1:4" ht="15.75" thickBot="1">
      <c r="A289" s="652" t="s">
        <v>1291</v>
      </c>
      <c r="B289" s="653">
        <v>1798578</v>
      </c>
      <c r="C289" s="653">
        <v>230829</v>
      </c>
      <c r="D289" s="653">
        <v>2029407</v>
      </c>
    </row>
    <row r="290" spans="1:4" ht="15.75" thickBot="1">
      <c r="A290" s="652" t="s">
        <v>1293</v>
      </c>
      <c r="B290" s="653">
        <v>1891532</v>
      </c>
      <c r="C290" s="653">
        <v>439854</v>
      </c>
      <c r="D290" s="653">
        <v>2331386</v>
      </c>
    </row>
    <row r="291" spans="1:4" ht="15.75" thickBot="1">
      <c r="A291" s="652" t="s">
        <v>1295</v>
      </c>
      <c r="B291" s="653">
        <v>2360045</v>
      </c>
      <c r="C291" s="653">
        <v>912792</v>
      </c>
      <c r="D291" s="653">
        <v>3272837</v>
      </c>
    </row>
    <row r="292" spans="1:4" ht="15.75" thickBot="1">
      <c r="A292" s="652" t="s">
        <v>1297</v>
      </c>
      <c r="B292" s="653">
        <v>2499280</v>
      </c>
      <c r="C292" s="653">
        <v>784219</v>
      </c>
      <c r="D292" s="653">
        <v>3283499</v>
      </c>
    </row>
    <row r="293" spans="1:4" ht="15.75" thickBot="1">
      <c r="A293" s="652" t="s">
        <v>1299</v>
      </c>
      <c r="B293" s="653">
        <v>10899538</v>
      </c>
      <c r="C293" s="653">
        <v>3239132</v>
      </c>
      <c r="D293" s="653">
        <v>14138670</v>
      </c>
    </row>
    <row r="294" spans="1:4" ht="15.75" thickBot="1">
      <c r="A294" s="652" t="s">
        <v>1301</v>
      </c>
      <c r="B294" s="653">
        <v>6233165</v>
      </c>
      <c r="C294" s="653">
        <v>1135350</v>
      </c>
      <c r="D294" s="653">
        <v>7368515</v>
      </c>
    </row>
    <row r="295" spans="1:4" ht="15.75" thickBot="1">
      <c r="A295" s="652" t="s">
        <v>1303</v>
      </c>
      <c r="B295" s="653">
        <v>8252477</v>
      </c>
      <c r="C295" s="653">
        <v>12869310</v>
      </c>
      <c r="D295" s="653">
        <v>21121787</v>
      </c>
    </row>
    <row r="296" spans="1:4" ht="15.75" thickBot="1">
      <c r="A296" s="652" t="s">
        <v>1305</v>
      </c>
      <c r="B296" s="653">
        <v>7555370</v>
      </c>
      <c r="C296" s="653">
        <v>5289530</v>
      </c>
      <c r="D296" s="653">
        <v>12844900</v>
      </c>
    </row>
    <row r="297" spans="1:4" ht="15.75" thickBot="1">
      <c r="A297" s="652" t="s">
        <v>1307</v>
      </c>
      <c r="B297" s="653">
        <v>11077930</v>
      </c>
      <c r="C297" s="653">
        <v>7533915</v>
      </c>
      <c r="D297" s="653">
        <v>18611845</v>
      </c>
    </row>
    <row r="298" spans="1:4" ht="15.75" thickBot="1">
      <c r="A298" s="652" t="s">
        <v>1309</v>
      </c>
      <c r="B298" s="653">
        <v>2562246</v>
      </c>
      <c r="C298" s="653">
        <v>718053</v>
      </c>
      <c r="D298" s="653">
        <v>3280299</v>
      </c>
    </row>
    <row r="299" spans="1:4" ht="15.75" thickBot="1">
      <c r="A299" s="652" t="s">
        <v>1311</v>
      </c>
      <c r="B299" s="653">
        <v>8893129</v>
      </c>
      <c r="C299" s="653">
        <v>2068443</v>
      </c>
      <c r="D299" s="653">
        <v>10961572</v>
      </c>
    </row>
    <row r="300" spans="1:4" ht="15.75" thickBot="1">
      <c r="A300" s="652" t="s">
        <v>1313</v>
      </c>
      <c r="B300" s="653">
        <v>21316262</v>
      </c>
      <c r="C300" s="653">
        <v>10215899</v>
      </c>
      <c r="D300" s="653">
        <v>31532161</v>
      </c>
    </row>
    <row r="301" spans="1:4" ht="15.75" thickBot="1">
      <c r="A301" s="652" t="s">
        <v>1315</v>
      </c>
      <c r="B301" s="653">
        <v>2633467</v>
      </c>
      <c r="C301" s="653">
        <v>845874</v>
      </c>
      <c r="D301" s="653">
        <v>3479341</v>
      </c>
    </row>
    <row r="302" spans="1:4" ht="15.75" thickBot="1">
      <c r="A302" s="652" t="s">
        <v>1317</v>
      </c>
      <c r="B302" s="653">
        <v>16849058</v>
      </c>
      <c r="C302" s="653">
        <v>4986519</v>
      </c>
      <c r="D302" s="653">
        <v>21835577</v>
      </c>
    </row>
    <row r="303" spans="1:4" ht="15.75" thickBot="1">
      <c r="A303" s="652" t="s">
        <v>1319</v>
      </c>
      <c r="B303" s="653">
        <v>2516331</v>
      </c>
      <c r="C303" s="653">
        <v>1198509</v>
      </c>
      <c r="D303" s="653">
        <v>3714840</v>
      </c>
    </row>
    <row r="304" spans="1:4" ht="15.75" thickBot="1">
      <c r="A304" s="652" t="s">
        <v>1321</v>
      </c>
      <c r="B304" s="653">
        <v>11574353</v>
      </c>
      <c r="C304" s="653">
        <v>3427856</v>
      </c>
      <c r="D304" s="653">
        <v>15002209</v>
      </c>
    </row>
    <row r="305" spans="1:4" ht="15.75" thickBot="1">
      <c r="A305" s="652" t="s">
        <v>1323</v>
      </c>
      <c r="B305" s="653">
        <v>2195206</v>
      </c>
      <c r="C305" s="653">
        <v>812791</v>
      </c>
      <c r="D305" s="653">
        <v>3007997</v>
      </c>
    </row>
    <row r="306" spans="1:4" ht="24.75" thickBot="1">
      <c r="A306" s="652" t="s">
        <v>1325</v>
      </c>
      <c r="B306" s="653">
        <v>3213664</v>
      </c>
      <c r="C306" s="653">
        <v>538352</v>
      </c>
      <c r="D306" s="653">
        <v>3752016</v>
      </c>
    </row>
    <row r="307" spans="1:4" ht="15.75" thickBot="1">
      <c r="A307" s="652" t="s">
        <v>1327</v>
      </c>
      <c r="B307" s="653">
        <v>3440454</v>
      </c>
      <c r="C307" s="653">
        <v>3257930</v>
      </c>
      <c r="D307" s="653">
        <v>6698384</v>
      </c>
    </row>
    <row r="308" spans="1:4" ht="15.75" thickBot="1">
      <c r="A308" s="652" t="s">
        <v>1329</v>
      </c>
      <c r="B308" s="653">
        <v>11554918</v>
      </c>
      <c r="C308" s="653">
        <v>3499286</v>
      </c>
      <c r="D308" s="653">
        <v>15054204</v>
      </c>
    </row>
    <row r="309" spans="1:4" ht="15.75" thickBot="1">
      <c r="A309" s="652" t="s">
        <v>1331</v>
      </c>
      <c r="B309" s="653">
        <v>14157811</v>
      </c>
      <c r="C309" s="653">
        <v>7319627</v>
      </c>
      <c r="D309" s="653">
        <v>21477438</v>
      </c>
    </row>
    <row r="310" spans="1:4" ht="15.75" thickBot="1">
      <c r="A310" s="652" t="s">
        <v>1333</v>
      </c>
      <c r="B310" s="653">
        <v>4934099</v>
      </c>
      <c r="C310" s="653">
        <v>2486493</v>
      </c>
      <c r="D310" s="653">
        <v>7420592</v>
      </c>
    </row>
    <row r="311" spans="1:4" ht="15.75" thickBot="1">
      <c r="A311" s="652" t="s">
        <v>1335</v>
      </c>
      <c r="B311" s="653">
        <v>27473681</v>
      </c>
      <c r="C311" s="653">
        <v>7795572</v>
      </c>
      <c r="D311" s="653">
        <v>35269253</v>
      </c>
    </row>
    <row r="312" spans="1:4" ht="15.75" thickBot="1">
      <c r="A312" s="652" t="s">
        <v>1337</v>
      </c>
      <c r="B312" s="653">
        <v>15500744</v>
      </c>
      <c r="C312" s="653">
        <v>10941470</v>
      </c>
      <c r="D312" s="653">
        <v>26442214</v>
      </c>
    </row>
    <row r="313" spans="1:4" ht="15.75" thickBot="1">
      <c r="A313" s="652" t="s">
        <v>1339</v>
      </c>
      <c r="B313" s="653">
        <v>2015862</v>
      </c>
      <c r="C313" s="653">
        <v>363162</v>
      </c>
      <c r="D313" s="653">
        <v>2379024</v>
      </c>
    </row>
    <row r="314" spans="1:4" ht="15.75" thickBot="1">
      <c r="A314" s="652" t="s">
        <v>1341</v>
      </c>
      <c r="B314" s="653">
        <v>29399048</v>
      </c>
      <c r="C314" s="653">
        <v>8480542</v>
      </c>
      <c r="D314" s="653">
        <v>37879590</v>
      </c>
    </row>
    <row r="315" spans="1:4" ht="15.75" thickBot="1">
      <c r="A315" s="652" t="s">
        <v>1343</v>
      </c>
      <c r="B315" s="653">
        <v>3582459</v>
      </c>
      <c r="C315" s="653">
        <v>548878</v>
      </c>
      <c r="D315" s="653">
        <v>4131337</v>
      </c>
    </row>
    <row r="316" spans="1:4" ht="15.75" thickBot="1">
      <c r="A316" s="652" t="s">
        <v>1345</v>
      </c>
      <c r="B316" s="653">
        <v>2738375</v>
      </c>
      <c r="C316" s="653">
        <v>1319563</v>
      </c>
      <c r="D316" s="653">
        <v>4057938</v>
      </c>
    </row>
    <row r="317" spans="1:4" ht="15.75" thickBot="1">
      <c r="A317" s="652" t="s">
        <v>1347</v>
      </c>
      <c r="B317" s="653">
        <v>5393704</v>
      </c>
      <c r="C317" s="653">
        <v>1427835</v>
      </c>
      <c r="D317" s="653">
        <v>6821539</v>
      </c>
    </row>
    <row r="318" spans="1:4" ht="15.75" thickBot="1">
      <c r="A318" s="652" t="s">
        <v>1349</v>
      </c>
      <c r="B318" s="653">
        <v>2139190</v>
      </c>
      <c r="C318" s="653">
        <v>554893</v>
      </c>
      <c r="D318" s="653">
        <v>2694083</v>
      </c>
    </row>
    <row r="319" spans="1:4" ht="15.75" thickBot="1">
      <c r="A319" s="652" t="s">
        <v>1351</v>
      </c>
      <c r="B319" s="653">
        <v>4068090</v>
      </c>
      <c r="C319" s="653">
        <v>945123</v>
      </c>
      <c r="D319" s="653">
        <v>5013213</v>
      </c>
    </row>
    <row r="320" spans="1:4" ht="15.75" thickBot="1">
      <c r="A320" s="652" t="s">
        <v>1863</v>
      </c>
      <c r="B320" s="653">
        <v>43134319</v>
      </c>
      <c r="C320" s="653">
        <v>37428972</v>
      </c>
      <c r="D320" s="653">
        <v>80563291</v>
      </c>
    </row>
    <row r="321" spans="1:4" ht="15.75" thickBot="1">
      <c r="A321" s="652" t="s">
        <v>1864</v>
      </c>
      <c r="B321" s="653">
        <v>3614261</v>
      </c>
      <c r="C321" s="653">
        <v>730835</v>
      </c>
      <c r="D321" s="653">
        <v>4345096</v>
      </c>
    </row>
    <row r="322" spans="1:4" ht="15.75" thickBot="1">
      <c r="A322" s="652" t="s">
        <v>1357</v>
      </c>
      <c r="B322" s="653">
        <v>2504193</v>
      </c>
      <c r="C322" s="653">
        <v>530833</v>
      </c>
      <c r="D322" s="653">
        <v>3035026</v>
      </c>
    </row>
    <row r="323" spans="1:4" ht="15.75" thickBot="1">
      <c r="A323" s="652" t="s">
        <v>1359</v>
      </c>
      <c r="B323" s="653">
        <v>2562691</v>
      </c>
      <c r="C323" s="653">
        <v>564668</v>
      </c>
      <c r="D323" s="653">
        <v>3127359</v>
      </c>
    </row>
    <row r="324" spans="1:4" ht="15.75" thickBot="1">
      <c r="A324" s="652" t="s">
        <v>1361</v>
      </c>
      <c r="B324" s="653">
        <v>3466799</v>
      </c>
      <c r="C324" s="653">
        <v>590984</v>
      </c>
      <c r="D324" s="653">
        <v>4057783</v>
      </c>
    </row>
    <row r="325" spans="1:4" ht="15.75" thickBot="1">
      <c r="A325" s="652" t="s">
        <v>1363</v>
      </c>
      <c r="B325" s="653">
        <v>6756878</v>
      </c>
      <c r="C325" s="653">
        <v>1807538</v>
      </c>
      <c r="D325" s="653">
        <v>8564416</v>
      </c>
    </row>
    <row r="326" spans="1:4" ht="15.75" thickBot="1">
      <c r="A326" s="652" t="s">
        <v>1365</v>
      </c>
      <c r="B326" s="653">
        <v>70776719</v>
      </c>
      <c r="C326" s="653">
        <v>36243996</v>
      </c>
      <c r="D326" s="653">
        <v>107020715</v>
      </c>
    </row>
    <row r="327" spans="1:4" ht="15.75" thickBot="1">
      <c r="A327" s="652" t="s">
        <v>1367</v>
      </c>
      <c r="B327" s="653">
        <v>44672571</v>
      </c>
      <c r="C327" s="653">
        <v>8970021</v>
      </c>
      <c r="D327" s="653">
        <v>53642592</v>
      </c>
    </row>
    <row r="328" spans="1:4" ht="15.75" thickBot="1">
      <c r="A328" s="652" t="s">
        <v>1369</v>
      </c>
      <c r="B328" s="653">
        <v>16528192</v>
      </c>
      <c r="C328" s="653">
        <v>3798537</v>
      </c>
      <c r="D328" s="653">
        <v>20326729</v>
      </c>
    </row>
    <row r="329" spans="1:4" ht="15.75" thickBot="1">
      <c r="A329" s="652" t="s">
        <v>1371</v>
      </c>
      <c r="B329" s="653">
        <v>21423195</v>
      </c>
      <c r="C329" s="653">
        <v>11638470</v>
      </c>
      <c r="D329" s="653">
        <v>33061665</v>
      </c>
    </row>
    <row r="330" spans="1:4" ht="15.75" thickBot="1">
      <c r="A330" s="652" t="s">
        <v>1373</v>
      </c>
      <c r="B330" s="653">
        <v>4821885</v>
      </c>
      <c r="C330" s="653">
        <v>1083470</v>
      </c>
      <c r="D330" s="653">
        <v>5905355</v>
      </c>
    </row>
    <row r="331" spans="1:4" ht="15.75" thickBot="1">
      <c r="A331" s="652" t="s">
        <v>1375</v>
      </c>
      <c r="B331" s="653">
        <v>4357530</v>
      </c>
      <c r="C331" s="653">
        <v>866927</v>
      </c>
      <c r="D331" s="653">
        <v>5224457</v>
      </c>
    </row>
    <row r="332" spans="1:4" ht="15.75" thickBot="1">
      <c r="A332" s="652" t="s">
        <v>1377</v>
      </c>
      <c r="B332" s="653">
        <v>12853020</v>
      </c>
      <c r="C332" s="653">
        <v>3230110</v>
      </c>
      <c r="D332" s="653">
        <v>16083130</v>
      </c>
    </row>
    <row r="333" spans="1:4" ht="15.75" thickBot="1">
      <c r="A333" s="652" t="s">
        <v>1379</v>
      </c>
      <c r="B333" s="653">
        <v>3695207</v>
      </c>
      <c r="C333" s="653">
        <v>738354</v>
      </c>
      <c r="D333" s="653">
        <v>4433561</v>
      </c>
    </row>
    <row r="334" spans="1:4" ht="15.75" thickBot="1">
      <c r="A334" s="652" t="s">
        <v>1381</v>
      </c>
      <c r="B334" s="653">
        <v>1437515</v>
      </c>
      <c r="C334" s="653">
        <v>280454</v>
      </c>
      <c r="D334" s="653">
        <v>1717969</v>
      </c>
    </row>
    <row r="335" spans="1:4" ht="15.75" thickBot="1">
      <c r="A335" s="652" t="s">
        <v>1383</v>
      </c>
      <c r="B335" s="653">
        <v>3449728</v>
      </c>
      <c r="C335" s="653">
        <v>2476718</v>
      </c>
      <c r="D335" s="653">
        <v>5926446</v>
      </c>
    </row>
    <row r="336" spans="1:4" ht="24.75" thickBot="1">
      <c r="A336" s="652" t="s">
        <v>1385</v>
      </c>
      <c r="B336" s="653">
        <v>66371737</v>
      </c>
      <c r="C336" s="653">
        <v>38001158</v>
      </c>
      <c r="D336" s="653">
        <v>104372895</v>
      </c>
    </row>
    <row r="337" spans="1:4" ht="15.75" thickBot="1">
      <c r="A337" s="652" t="s">
        <v>1387</v>
      </c>
      <c r="B337" s="653">
        <v>2528708</v>
      </c>
      <c r="C337" s="653">
        <v>651887</v>
      </c>
      <c r="D337" s="653">
        <v>3180595</v>
      </c>
    </row>
    <row r="338" spans="1:4" ht="15.75" thickBot="1">
      <c r="A338" s="652" t="s">
        <v>1389</v>
      </c>
      <c r="B338" s="653">
        <v>6697361</v>
      </c>
      <c r="C338" s="653">
        <v>1275954</v>
      </c>
      <c r="D338" s="653">
        <v>7973315</v>
      </c>
    </row>
    <row r="339" spans="1:4" ht="24.75" thickBot="1">
      <c r="A339" s="652" t="s">
        <v>1391</v>
      </c>
      <c r="B339" s="653">
        <v>23051190</v>
      </c>
      <c r="C339" s="653">
        <v>4222602</v>
      </c>
      <c r="D339" s="653">
        <v>27273792</v>
      </c>
    </row>
    <row r="340" spans="1:4" ht="15.75" thickBot="1">
      <c r="A340" s="652" t="s">
        <v>1393</v>
      </c>
      <c r="B340" s="653">
        <v>7834316</v>
      </c>
      <c r="C340" s="653">
        <v>7790309</v>
      </c>
      <c r="D340" s="653">
        <v>15624625</v>
      </c>
    </row>
    <row r="341" spans="1:4" ht="24.75" thickBot="1">
      <c r="A341" s="652" t="s">
        <v>1395</v>
      </c>
      <c r="B341" s="653">
        <v>5334875</v>
      </c>
      <c r="C341" s="653">
        <v>3272967</v>
      </c>
      <c r="D341" s="653">
        <v>8607842</v>
      </c>
    </row>
    <row r="342" spans="1:4" ht="24.75" thickBot="1">
      <c r="A342" s="652" t="s">
        <v>1397</v>
      </c>
      <c r="B342" s="653">
        <v>4547085</v>
      </c>
      <c r="C342" s="653">
        <v>1313548</v>
      </c>
      <c r="D342" s="653">
        <v>5860633</v>
      </c>
    </row>
    <row r="343" spans="1:4" ht="15.75" thickBot="1">
      <c r="A343" s="652" t="s">
        <v>1399</v>
      </c>
      <c r="B343" s="653">
        <v>1216090</v>
      </c>
      <c r="C343" s="653">
        <v>181205</v>
      </c>
      <c r="D343" s="653">
        <v>1397295</v>
      </c>
    </row>
    <row r="344" spans="1:4" ht="15.75" thickBot="1">
      <c r="A344" s="652" t="s">
        <v>1401</v>
      </c>
      <c r="B344" s="653">
        <v>3326187</v>
      </c>
      <c r="C344" s="653">
        <v>3086499</v>
      </c>
      <c r="D344" s="653">
        <v>6412686</v>
      </c>
    </row>
    <row r="345" spans="1:4" ht="15.75" thickBot="1">
      <c r="A345" s="652" t="s">
        <v>1403</v>
      </c>
      <c r="B345" s="653">
        <v>3810628</v>
      </c>
      <c r="C345" s="653">
        <v>1503024</v>
      </c>
      <c r="D345" s="653">
        <v>5313652</v>
      </c>
    </row>
    <row r="346" spans="1:4" ht="15.75" thickBot="1">
      <c r="A346" s="652" t="s">
        <v>1405</v>
      </c>
      <c r="B346" s="653">
        <v>6924009</v>
      </c>
      <c r="C346" s="653">
        <v>2112053</v>
      </c>
      <c r="D346" s="653">
        <v>9036062</v>
      </c>
    </row>
    <row r="347" spans="1:4" ht="15.75" thickBot="1">
      <c r="A347" s="652" t="s">
        <v>1407</v>
      </c>
      <c r="B347" s="653">
        <v>6872045</v>
      </c>
      <c r="C347" s="653">
        <v>3148906</v>
      </c>
      <c r="D347" s="653">
        <v>10020951</v>
      </c>
    </row>
    <row r="348" spans="1:4" ht="15.75" thickBot="1">
      <c r="A348" s="652" t="s">
        <v>1409</v>
      </c>
      <c r="B348" s="653">
        <v>3325989</v>
      </c>
      <c r="C348" s="653">
        <v>1159411</v>
      </c>
      <c r="D348" s="653">
        <v>4485400</v>
      </c>
    </row>
    <row r="349" spans="1:4" ht="15.75" thickBot="1">
      <c r="A349" s="652" t="s">
        <v>1411</v>
      </c>
      <c r="B349" s="653">
        <v>12457277</v>
      </c>
      <c r="C349" s="653">
        <v>3159432</v>
      </c>
      <c r="D349" s="653">
        <v>15616709</v>
      </c>
    </row>
    <row r="350" spans="1:4" ht="24.75" thickBot="1">
      <c r="A350" s="652" t="s">
        <v>1413</v>
      </c>
      <c r="B350" s="653">
        <v>18672953</v>
      </c>
      <c r="C350" s="653">
        <v>6159464</v>
      </c>
      <c r="D350" s="653">
        <v>24832417</v>
      </c>
    </row>
    <row r="351" spans="1:4" ht="15.75" thickBot="1">
      <c r="A351" s="652" t="s">
        <v>1415</v>
      </c>
      <c r="B351" s="653">
        <v>4395762</v>
      </c>
      <c r="C351" s="653">
        <v>1645882</v>
      </c>
      <c r="D351" s="653">
        <v>6041644</v>
      </c>
    </row>
    <row r="352" spans="1:4" ht="15.75" thickBot="1">
      <c r="A352" s="652" t="s">
        <v>1417</v>
      </c>
      <c r="B352" s="653">
        <v>5477608</v>
      </c>
      <c r="C352" s="653">
        <v>12690361</v>
      </c>
      <c r="D352" s="653">
        <v>18167969</v>
      </c>
    </row>
    <row r="353" spans="1:4" ht="15.75" thickBot="1">
      <c r="A353" s="652" t="s">
        <v>1419</v>
      </c>
      <c r="B353" s="653">
        <v>6789217</v>
      </c>
      <c r="C353" s="653">
        <v>2106789</v>
      </c>
      <c r="D353" s="653">
        <v>8896006</v>
      </c>
    </row>
    <row r="354" spans="1:4" ht="15.75" thickBot="1">
      <c r="A354" s="652" t="s">
        <v>1421</v>
      </c>
      <c r="B354" s="653">
        <v>17219814</v>
      </c>
      <c r="C354" s="653">
        <v>3714325</v>
      </c>
      <c r="D354" s="653">
        <v>20934139</v>
      </c>
    </row>
    <row r="355" spans="1:4" ht="15.75" thickBot="1">
      <c r="A355" s="652" t="s">
        <v>1423</v>
      </c>
      <c r="B355" s="653">
        <v>5115705</v>
      </c>
      <c r="C355" s="653">
        <v>1809042</v>
      </c>
      <c r="D355" s="653">
        <v>6924747</v>
      </c>
    </row>
    <row r="356" spans="1:4" ht="15.75" thickBot="1">
      <c r="A356" s="652" t="s">
        <v>1425</v>
      </c>
      <c r="B356" s="653">
        <v>3340605</v>
      </c>
      <c r="C356" s="653">
        <v>358650</v>
      </c>
      <c r="D356" s="653">
        <v>3699255</v>
      </c>
    </row>
    <row r="357" spans="1:4" ht="15.75" thickBot="1">
      <c r="A357" s="652" t="s">
        <v>1427</v>
      </c>
      <c r="B357" s="653">
        <v>3313886</v>
      </c>
      <c r="C357" s="653">
        <v>512036</v>
      </c>
      <c r="D357" s="653">
        <v>3825922</v>
      </c>
    </row>
    <row r="358" spans="1:4" ht="15.75" thickBot="1">
      <c r="A358" s="652" t="s">
        <v>1429</v>
      </c>
      <c r="B358" s="653">
        <v>3443069</v>
      </c>
      <c r="C358" s="653">
        <v>1638363</v>
      </c>
      <c r="D358" s="653">
        <v>5081432</v>
      </c>
    </row>
    <row r="359" spans="1:4" ht="15.75" thickBot="1">
      <c r="A359" s="652" t="s">
        <v>1431</v>
      </c>
      <c r="B359" s="653">
        <v>3066390</v>
      </c>
      <c r="C359" s="653">
        <v>637601</v>
      </c>
      <c r="D359" s="653">
        <v>3703991</v>
      </c>
    </row>
    <row r="360" spans="1:4" ht="15.75" thickBot="1">
      <c r="A360" s="652" t="s">
        <v>1433</v>
      </c>
      <c r="B360" s="653">
        <v>5143563</v>
      </c>
      <c r="C360" s="653">
        <v>1472196</v>
      </c>
      <c r="D360" s="653">
        <v>6615759</v>
      </c>
    </row>
    <row r="361" spans="1:4" ht="15.75" thickBot="1">
      <c r="A361" s="652" t="s">
        <v>1435</v>
      </c>
      <c r="B361" s="653">
        <v>2557361</v>
      </c>
      <c r="C361" s="653">
        <v>478953</v>
      </c>
      <c r="D361" s="653">
        <v>3036314</v>
      </c>
    </row>
    <row r="362" spans="1:4" ht="15.75" thickBot="1">
      <c r="A362" s="652" t="s">
        <v>1437</v>
      </c>
      <c r="B362" s="653">
        <v>8858008</v>
      </c>
      <c r="C362" s="653">
        <v>2993265</v>
      </c>
      <c r="D362" s="653">
        <v>11851273</v>
      </c>
    </row>
    <row r="363" spans="1:4" ht="15.75" thickBot="1">
      <c r="A363" s="652" t="s">
        <v>1439</v>
      </c>
      <c r="B363" s="653">
        <v>3329196</v>
      </c>
      <c r="C363" s="653">
        <v>620307</v>
      </c>
      <c r="D363" s="653">
        <v>3949503</v>
      </c>
    </row>
    <row r="364" spans="1:4" ht="15.75" thickBot="1">
      <c r="A364" s="652" t="s">
        <v>1441</v>
      </c>
      <c r="B364" s="653">
        <v>2920230</v>
      </c>
      <c r="C364" s="653">
        <v>1124072</v>
      </c>
      <c r="D364" s="653">
        <v>4044302</v>
      </c>
    </row>
    <row r="365" spans="1:4" ht="15.75" thickBot="1">
      <c r="A365" s="652" t="s">
        <v>1443</v>
      </c>
      <c r="B365" s="653">
        <v>4365923</v>
      </c>
      <c r="C365" s="653">
        <v>2011300</v>
      </c>
      <c r="D365" s="653">
        <v>6377223</v>
      </c>
    </row>
    <row r="366" spans="1:4" ht="15.75" thickBot="1">
      <c r="A366" s="652" t="s">
        <v>1445</v>
      </c>
      <c r="B366" s="653">
        <v>27479668</v>
      </c>
      <c r="C366" s="653">
        <v>14025714</v>
      </c>
      <c r="D366" s="653">
        <v>41505382</v>
      </c>
    </row>
    <row r="367" spans="1:4" ht="15.75" thickBot="1">
      <c r="A367" s="652" t="s">
        <v>1447</v>
      </c>
      <c r="B367" s="653">
        <v>4198253</v>
      </c>
      <c r="C367" s="653">
        <v>796249</v>
      </c>
      <c r="D367" s="653">
        <v>4994502</v>
      </c>
    </row>
    <row r="368" spans="1:4" ht="15.75" thickBot="1">
      <c r="A368" s="652" t="s">
        <v>1449</v>
      </c>
      <c r="B368" s="653">
        <v>15125919</v>
      </c>
      <c r="C368" s="653">
        <v>2763939</v>
      </c>
      <c r="D368" s="653">
        <v>17889858</v>
      </c>
    </row>
    <row r="369" spans="1:4" ht="15.75" thickBot="1">
      <c r="A369" s="652" t="s">
        <v>1451</v>
      </c>
      <c r="B369" s="653">
        <v>13198063</v>
      </c>
      <c r="C369" s="653">
        <v>3445150</v>
      </c>
      <c r="D369" s="653">
        <v>16643213</v>
      </c>
    </row>
    <row r="370" spans="1:4" ht="15.75" thickBot="1">
      <c r="A370" s="652" t="s">
        <v>1453</v>
      </c>
      <c r="B370" s="653">
        <v>4596128</v>
      </c>
      <c r="C370" s="653">
        <v>1554152</v>
      </c>
      <c r="D370" s="653">
        <v>6150280</v>
      </c>
    </row>
    <row r="371" spans="1:4" ht="15.75" thickBot="1">
      <c r="A371" s="652" t="s">
        <v>1455</v>
      </c>
      <c r="B371" s="653">
        <v>2579788</v>
      </c>
      <c r="C371" s="653">
        <v>1648890</v>
      </c>
      <c r="D371" s="653">
        <v>4228678</v>
      </c>
    </row>
    <row r="372" spans="1:4" ht="15.75" thickBot="1">
      <c r="A372" s="652" t="s">
        <v>1457</v>
      </c>
      <c r="B372" s="653">
        <v>1771496</v>
      </c>
      <c r="C372" s="653">
        <v>497750</v>
      </c>
      <c r="D372" s="653">
        <v>2269246</v>
      </c>
    </row>
    <row r="373" spans="1:4" ht="15.75" thickBot="1">
      <c r="A373" s="652" t="s">
        <v>1459</v>
      </c>
      <c r="B373" s="653">
        <v>3961197</v>
      </c>
      <c r="C373" s="653">
        <v>741361</v>
      </c>
      <c r="D373" s="653">
        <v>4702558</v>
      </c>
    </row>
    <row r="374" spans="1:4" ht="15.75" thickBot="1">
      <c r="A374" s="652" t="s">
        <v>1461</v>
      </c>
      <c r="B374" s="653">
        <v>6932788</v>
      </c>
      <c r="C374" s="653">
        <v>989484</v>
      </c>
      <c r="D374" s="653">
        <v>7922272</v>
      </c>
    </row>
    <row r="375" spans="1:4" ht="15.75" thickBot="1">
      <c r="A375" s="652" t="s">
        <v>1463</v>
      </c>
      <c r="B375" s="653">
        <v>1816041</v>
      </c>
      <c r="C375" s="653">
        <v>303011</v>
      </c>
      <c r="D375" s="653">
        <v>2119052</v>
      </c>
    </row>
    <row r="376" spans="1:4" ht="15.75" thickBot="1">
      <c r="A376" s="652" t="s">
        <v>1465</v>
      </c>
      <c r="B376" s="653">
        <v>6355528</v>
      </c>
      <c r="C376" s="653">
        <v>1236855</v>
      </c>
      <c r="D376" s="653">
        <v>7592383</v>
      </c>
    </row>
    <row r="377" spans="1:4" ht="15.75" thickBot="1">
      <c r="A377" s="652" t="s">
        <v>1467</v>
      </c>
      <c r="B377" s="653">
        <v>6744272</v>
      </c>
      <c r="C377" s="653">
        <v>9924918</v>
      </c>
      <c r="D377" s="653">
        <v>16669190</v>
      </c>
    </row>
    <row r="378" spans="1:4" ht="15.75" thickBot="1">
      <c r="A378" s="652" t="s">
        <v>1469</v>
      </c>
      <c r="B378" s="653">
        <v>1530036</v>
      </c>
      <c r="C378" s="653">
        <v>274439</v>
      </c>
      <c r="D378" s="653">
        <v>1804475</v>
      </c>
    </row>
    <row r="379" spans="1:4" ht="15.75" thickBot="1">
      <c r="A379" s="652" t="s">
        <v>1471</v>
      </c>
      <c r="B379" s="653">
        <v>40376684</v>
      </c>
      <c r="C379" s="653">
        <v>8165501</v>
      </c>
      <c r="D379" s="653">
        <v>48542185</v>
      </c>
    </row>
    <row r="380" spans="1:4" ht="15.75" thickBot="1">
      <c r="A380" s="652" t="s">
        <v>1473</v>
      </c>
      <c r="B380" s="653">
        <v>8979207</v>
      </c>
      <c r="C380" s="653">
        <v>2797022</v>
      </c>
      <c r="D380" s="653">
        <v>11776229</v>
      </c>
    </row>
    <row r="381" spans="1:4" ht="15.75" thickBot="1">
      <c r="A381" s="652" t="s">
        <v>1475</v>
      </c>
      <c r="B381" s="653">
        <v>8502022</v>
      </c>
      <c r="C381" s="653">
        <v>2218821</v>
      </c>
      <c r="D381" s="653">
        <v>10720843</v>
      </c>
    </row>
    <row r="382" spans="1:4" ht="15.75" thickBot="1">
      <c r="A382" s="652" t="s">
        <v>1477</v>
      </c>
      <c r="B382" s="653">
        <v>4653650</v>
      </c>
      <c r="C382" s="653">
        <v>1685732</v>
      </c>
      <c r="D382" s="653">
        <v>6339382</v>
      </c>
    </row>
    <row r="383" spans="1:4" ht="15.75" thickBot="1">
      <c r="A383" s="652" t="s">
        <v>1479</v>
      </c>
      <c r="B383" s="653">
        <v>3649492</v>
      </c>
      <c r="C383" s="653">
        <v>2210550</v>
      </c>
      <c r="D383" s="653">
        <v>5860042</v>
      </c>
    </row>
    <row r="384" spans="1:4" ht="15.75" thickBot="1">
      <c r="A384" s="652" t="s">
        <v>1481</v>
      </c>
      <c r="B384" s="653">
        <v>5251013</v>
      </c>
      <c r="C384" s="653">
        <v>888731</v>
      </c>
      <c r="D384" s="653">
        <v>6139744</v>
      </c>
    </row>
    <row r="385" spans="1:4" ht="15.75" thickBot="1">
      <c r="A385" s="652" t="s">
        <v>1483</v>
      </c>
      <c r="B385" s="653">
        <v>2613741</v>
      </c>
      <c r="C385" s="653">
        <v>447373</v>
      </c>
      <c r="D385" s="653">
        <v>3061114</v>
      </c>
    </row>
    <row r="386" spans="1:4" ht="15.75" thickBot="1">
      <c r="A386" s="652" t="s">
        <v>1485</v>
      </c>
      <c r="B386" s="653">
        <v>13062878</v>
      </c>
      <c r="C386" s="653">
        <v>3604550</v>
      </c>
      <c r="D386" s="653">
        <v>16667428</v>
      </c>
    </row>
    <row r="387" spans="1:4" ht="15.75" thickBot="1">
      <c r="A387" s="652" t="s">
        <v>1487</v>
      </c>
      <c r="B387" s="653">
        <v>75955808</v>
      </c>
      <c r="C387" s="653">
        <v>75491032</v>
      </c>
      <c r="D387" s="653">
        <v>151446840</v>
      </c>
    </row>
    <row r="388" spans="1:4" ht="15.75" thickBot="1">
      <c r="A388" s="652" t="s">
        <v>1489</v>
      </c>
      <c r="B388" s="653">
        <v>60670253</v>
      </c>
      <c r="C388" s="653">
        <v>14345266</v>
      </c>
      <c r="D388" s="653">
        <v>75015519</v>
      </c>
    </row>
    <row r="389" spans="1:4" ht="15.75" thickBot="1">
      <c r="A389" s="652" t="s">
        <v>1491</v>
      </c>
      <c r="B389" s="653">
        <v>4814491</v>
      </c>
      <c r="C389" s="653">
        <v>2173707</v>
      </c>
      <c r="D389" s="653">
        <v>6988198</v>
      </c>
    </row>
    <row r="390" spans="1:4" ht="15.75" thickBot="1">
      <c r="A390" s="652" t="s">
        <v>1493</v>
      </c>
      <c r="B390" s="653">
        <v>9562361</v>
      </c>
      <c r="C390" s="653">
        <v>2112053</v>
      </c>
      <c r="D390" s="653">
        <v>11674414</v>
      </c>
    </row>
    <row r="391" spans="1:4" ht="15.75" thickBot="1">
      <c r="A391" s="652" t="s">
        <v>1495</v>
      </c>
      <c r="B391" s="653">
        <v>5168479</v>
      </c>
      <c r="C391" s="653">
        <v>682714</v>
      </c>
      <c r="D391" s="653">
        <v>5851193</v>
      </c>
    </row>
    <row r="392" spans="1:4" ht="15.75" thickBot="1">
      <c r="A392" s="652" t="s">
        <v>1497</v>
      </c>
      <c r="B392" s="653">
        <v>17125054</v>
      </c>
      <c r="C392" s="653">
        <v>37866570</v>
      </c>
      <c r="D392" s="653">
        <v>54991624</v>
      </c>
    </row>
    <row r="393" spans="1:4" ht="15.75" thickBot="1">
      <c r="A393" s="652" t="s">
        <v>1499</v>
      </c>
      <c r="B393" s="653">
        <v>16232155</v>
      </c>
      <c r="C393" s="653">
        <v>2537621</v>
      </c>
      <c r="D393" s="653">
        <v>18769776</v>
      </c>
    </row>
    <row r="394" spans="1:4" ht="15.75" thickBot="1">
      <c r="A394" s="652" t="s">
        <v>1501</v>
      </c>
      <c r="B394" s="653">
        <v>26619095</v>
      </c>
      <c r="C394" s="653">
        <v>5057197</v>
      </c>
      <c r="D394" s="653">
        <v>31676292</v>
      </c>
    </row>
    <row r="395" spans="1:4" ht="15.75" thickBot="1">
      <c r="A395" s="652" t="s">
        <v>1503</v>
      </c>
      <c r="B395" s="653">
        <v>9348612</v>
      </c>
      <c r="C395" s="653">
        <v>3137628</v>
      </c>
      <c r="D395" s="653">
        <v>12486240</v>
      </c>
    </row>
    <row r="396" spans="1:4" ht="15.75" thickBot="1">
      <c r="A396" s="652" t="s">
        <v>1505</v>
      </c>
      <c r="B396" s="653">
        <v>6028161</v>
      </c>
      <c r="C396" s="653">
        <v>2102278</v>
      </c>
      <c r="D396" s="653">
        <v>8130439</v>
      </c>
    </row>
    <row r="397" spans="1:4" ht="15.75" thickBot="1">
      <c r="A397" s="652" t="s">
        <v>1507</v>
      </c>
      <c r="B397" s="653">
        <v>8278608</v>
      </c>
      <c r="C397" s="653">
        <v>1224825</v>
      </c>
      <c r="D397" s="653">
        <v>9503433</v>
      </c>
    </row>
    <row r="398" spans="1:4" ht="15.75" thickBot="1">
      <c r="A398" s="652" t="s">
        <v>1509</v>
      </c>
      <c r="B398" s="653">
        <v>13618376</v>
      </c>
      <c r="C398" s="653">
        <v>2450402</v>
      </c>
      <c r="D398" s="653">
        <v>16068778</v>
      </c>
    </row>
    <row r="399" spans="1:4" ht="15.75" thickBot="1">
      <c r="A399" s="652" t="s">
        <v>1511</v>
      </c>
      <c r="B399" s="653">
        <v>61666012</v>
      </c>
      <c r="C399" s="653">
        <v>30167992</v>
      </c>
      <c r="D399" s="653">
        <v>91834004</v>
      </c>
    </row>
    <row r="400" spans="1:4" ht="15.75" thickBot="1">
      <c r="A400" s="652" t="s">
        <v>1513</v>
      </c>
      <c r="B400" s="653">
        <v>10835311</v>
      </c>
      <c r="C400" s="653">
        <v>3664701</v>
      </c>
      <c r="D400" s="653">
        <v>14500012</v>
      </c>
    </row>
    <row r="401" spans="1:4" ht="15.75" thickBot="1">
      <c r="A401" s="652" t="s">
        <v>1515</v>
      </c>
      <c r="B401" s="653">
        <v>33584272</v>
      </c>
      <c r="C401" s="653">
        <v>31519886</v>
      </c>
      <c r="D401" s="653">
        <v>65104158</v>
      </c>
    </row>
    <row r="402" spans="1:4" ht="15.75" thickBot="1">
      <c r="A402" s="652" t="s">
        <v>1517</v>
      </c>
      <c r="B402" s="653">
        <v>3524687</v>
      </c>
      <c r="C402" s="653">
        <v>1287984</v>
      </c>
      <c r="D402" s="653">
        <v>4812671</v>
      </c>
    </row>
    <row r="403" spans="1:4" ht="15.75" thickBot="1">
      <c r="A403" s="652" t="s">
        <v>1519</v>
      </c>
      <c r="B403" s="653">
        <v>28542580</v>
      </c>
      <c r="C403" s="653">
        <v>20335556</v>
      </c>
      <c r="D403" s="653">
        <v>48878136</v>
      </c>
    </row>
    <row r="404" spans="1:4" ht="15.75" thickBot="1">
      <c r="A404" s="652" t="s">
        <v>1521</v>
      </c>
      <c r="B404" s="653">
        <v>2836440</v>
      </c>
      <c r="C404" s="653">
        <v>802264</v>
      </c>
      <c r="D404" s="653">
        <v>3638704</v>
      </c>
    </row>
    <row r="405" spans="1:4" ht="15.75" thickBot="1">
      <c r="A405" s="652" t="s">
        <v>1523</v>
      </c>
      <c r="B405" s="653">
        <v>2807073</v>
      </c>
      <c r="C405" s="653">
        <v>2820331</v>
      </c>
      <c r="D405" s="653">
        <v>5627404</v>
      </c>
    </row>
    <row r="406" spans="1:4" ht="15.75" thickBot="1">
      <c r="A406" s="652" t="s">
        <v>1525</v>
      </c>
      <c r="B406" s="653">
        <v>2686581</v>
      </c>
      <c r="C406" s="653">
        <v>572187</v>
      </c>
      <c r="D406" s="653">
        <v>3258768</v>
      </c>
    </row>
    <row r="407" spans="1:4" ht="15.75" thickBot="1">
      <c r="A407" s="652" t="s">
        <v>1527</v>
      </c>
      <c r="B407" s="653">
        <v>4111042</v>
      </c>
      <c r="C407" s="653">
        <v>1364676</v>
      </c>
      <c r="D407" s="653">
        <v>5475718</v>
      </c>
    </row>
    <row r="408" spans="1:4" ht="15.75" thickBot="1">
      <c r="A408" s="652" t="s">
        <v>1529</v>
      </c>
      <c r="B408" s="653">
        <v>83627809</v>
      </c>
      <c r="C408" s="653">
        <v>16142278</v>
      </c>
      <c r="D408" s="653">
        <v>99770087</v>
      </c>
    </row>
    <row r="409" spans="1:4" ht="15.75" thickBot="1">
      <c r="A409" s="652" t="s">
        <v>1531</v>
      </c>
      <c r="B409" s="653">
        <v>22459079</v>
      </c>
      <c r="C409" s="653">
        <v>7201581</v>
      </c>
      <c r="D409" s="653">
        <v>29660660</v>
      </c>
    </row>
    <row r="410" spans="1:4" ht="15.75" thickBot="1">
      <c r="A410" s="652" t="s">
        <v>1533</v>
      </c>
      <c r="B410" s="653">
        <v>1460855</v>
      </c>
      <c r="C410" s="653">
        <v>375192</v>
      </c>
      <c r="D410" s="653">
        <v>1836047</v>
      </c>
    </row>
    <row r="411" spans="1:4" ht="15.75" thickBot="1">
      <c r="A411" s="652" t="s">
        <v>1535</v>
      </c>
      <c r="B411" s="653">
        <v>5016030</v>
      </c>
      <c r="C411" s="653">
        <v>6721125</v>
      </c>
      <c r="D411" s="653">
        <v>11737155</v>
      </c>
    </row>
    <row r="412" spans="1:4" ht="15.75" thickBot="1">
      <c r="A412" s="652" t="s">
        <v>1537</v>
      </c>
      <c r="B412" s="653">
        <v>5430627</v>
      </c>
      <c r="C412" s="653">
        <v>2569952</v>
      </c>
      <c r="D412" s="653">
        <v>8000579</v>
      </c>
    </row>
    <row r="413" spans="1:4" ht="15.75" thickBot="1">
      <c r="A413" s="652" t="s">
        <v>1539</v>
      </c>
      <c r="B413" s="653">
        <v>1651400</v>
      </c>
      <c r="C413" s="653">
        <v>682714</v>
      </c>
      <c r="D413" s="653">
        <v>2334114</v>
      </c>
    </row>
    <row r="414" spans="1:4" ht="15.75" thickBot="1">
      <c r="A414" s="652" t="s">
        <v>1541</v>
      </c>
      <c r="B414" s="653">
        <v>11817905</v>
      </c>
      <c r="C414" s="653">
        <v>2389499</v>
      </c>
      <c r="D414" s="653">
        <v>14207404</v>
      </c>
    </row>
    <row r="415" spans="1:4" ht="15.75" thickBot="1">
      <c r="A415" s="652" t="s">
        <v>1543</v>
      </c>
      <c r="B415" s="653">
        <v>38916096</v>
      </c>
      <c r="C415" s="653">
        <v>38242514</v>
      </c>
      <c r="D415" s="653">
        <v>77158610</v>
      </c>
    </row>
    <row r="416" spans="1:4" ht="15.75" thickBot="1">
      <c r="A416" s="652" t="s">
        <v>1545</v>
      </c>
      <c r="B416" s="653">
        <v>19137885</v>
      </c>
      <c r="C416" s="653">
        <v>9018893</v>
      </c>
      <c r="D416" s="653">
        <v>28156778</v>
      </c>
    </row>
    <row r="417" spans="1:4" ht="15.75" thickBot="1">
      <c r="A417" s="652" t="s">
        <v>1547</v>
      </c>
      <c r="B417" s="653">
        <v>9328747</v>
      </c>
      <c r="C417" s="653">
        <v>3667708</v>
      </c>
      <c r="D417" s="653">
        <v>12996455</v>
      </c>
    </row>
    <row r="418" spans="1:4" ht="15.75" thickBot="1">
      <c r="A418" s="652" t="s">
        <v>1549</v>
      </c>
      <c r="B418" s="653">
        <v>2150560</v>
      </c>
      <c r="C418" s="653">
        <v>346620</v>
      </c>
      <c r="D418" s="653">
        <v>2497180</v>
      </c>
    </row>
    <row r="419" spans="1:4" ht="15.75" thickBot="1">
      <c r="A419" s="652" t="s">
        <v>1551</v>
      </c>
      <c r="B419" s="653">
        <v>21087809</v>
      </c>
      <c r="C419" s="653">
        <v>7279777</v>
      </c>
      <c r="D419" s="653">
        <v>28367586</v>
      </c>
    </row>
    <row r="420" spans="1:4" ht="24.75" thickBot="1">
      <c r="A420" s="652" t="s">
        <v>1553</v>
      </c>
      <c r="B420" s="653">
        <v>15588840</v>
      </c>
      <c r="C420" s="653">
        <v>8823403</v>
      </c>
      <c r="D420" s="653">
        <v>24412243</v>
      </c>
    </row>
    <row r="421" spans="1:4" ht="15.75" thickBot="1">
      <c r="A421" s="652" t="s">
        <v>1555</v>
      </c>
      <c r="B421" s="653">
        <v>1712015</v>
      </c>
      <c r="C421" s="653">
        <v>445118</v>
      </c>
      <c r="D421" s="653">
        <v>2157133</v>
      </c>
    </row>
    <row r="422" spans="1:4" ht="15.75" thickBot="1">
      <c r="A422" s="652" t="s">
        <v>1557</v>
      </c>
      <c r="B422" s="653">
        <v>6138062</v>
      </c>
      <c r="C422" s="653">
        <v>1262420</v>
      </c>
      <c r="D422" s="653">
        <v>7400482</v>
      </c>
    </row>
    <row r="423" spans="1:4" ht="15.75" thickBot="1">
      <c r="A423" s="652" t="s">
        <v>1559</v>
      </c>
      <c r="B423" s="653">
        <v>6023888</v>
      </c>
      <c r="C423" s="653">
        <v>3526353</v>
      </c>
      <c r="D423" s="653">
        <v>9550241</v>
      </c>
    </row>
    <row r="424" spans="1:4" ht="15.75" thickBot="1">
      <c r="A424" s="652" t="s">
        <v>1561</v>
      </c>
      <c r="B424" s="653">
        <v>2138581</v>
      </c>
      <c r="C424" s="653">
        <v>453388</v>
      </c>
      <c r="D424" s="653">
        <v>2591969</v>
      </c>
    </row>
    <row r="425" spans="1:4" ht="15.75" thickBot="1">
      <c r="A425" s="652" t="s">
        <v>1563</v>
      </c>
      <c r="B425" s="653">
        <v>2280886</v>
      </c>
      <c r="C425" s="653">
        <v>340605</v>
      </c>
      <c r="D425" s="653">
        <v>2621491</v>
      </c>
    </row>
    <row r="426" spans="1:4" ht="15.75" thickBot="1">
      <c r="A426" s="652" t="s">
        <v>1565</v>
      </c>
      <c r="B426" s="653">
        <v>12939159</v>
      </c>
      <c r="C426" s="653">
        <v>2851910</v>
      </c>
      <c r="D426" s="653">
        <v>15791069</v>
      </c>
    </row>
    <row r="427" spans="1:4" ht="15.75" thickBot="1">
      <c r="A427" s="652" t="s">
        <v>1567</v>
      </c>
      <c r="B427" s="653">
        <v>6968354</v>
      </c>
      <c r="C427" s="653">
        <v>1547385</v>
      </c>
      <c r="D427" s="653">
        <v>8515739</v>
      </c>
    </row>
    <row r="428" spans="1:4" ht="15.75" thickBot="1">
      <c r="A428" s="652" t="s">
        <v>1569</v>
      </c>
      <c r="B428" s="653">
        <v>32651999</v>
      </c>
      <c r="C428" s="653">
        <v>6742177</v>
      </c>
      <c r="D428" s="653">
        <v>39394176</v>
      </c>
    </row>
    <row r="429" spans="1:4" ht="15.75" thickBot="1">
      <c r="A429" s="652" t="s">
        <v>1571</v>
      </c>
      <c r="B429" s="653">
        <v>23465937</v>
      </c>
      <c r="C429" s="653">
        <v>12561036</v>
      </c>
      <c r="D429" s="653">
        <v>36026973</v>
      </c>
    </row>
    <row r="430" spans="1:4" ht="15.75" thickBot="1">
      <c r="A430" s="652" t="s">
        <v>1573</v>
      </c>
      <c r="B430" s="653">
        <v>5641728</v>
      </c>
      <c r="C430" s="653">
        <v>1672198</v>
      </c>
      <c r="D430" s="653">
        <v>7313926</v>
      </c>
    </row>
    <row r="431" spans="1:4" ht="15.75" thickBot="1">
      <c r="A431" s="652" t="s">
        <v>1575</v>
      </c>
      <c r="B431" s="653">
        <v>4805537</v>
      </c>
      <c r="C431" s="653">
        <v>1139862</v>
      </c>
      <c r="D431" s="653">
        <v>5945399</v>
      </c>
    </row>
    <row r="432" spans="1:4" ht="15.75" thickBot="1">
      <c r="A432" s="652" t="s">
        <v>1577</v>
      </c>
      <c r="B432" s="653">
        <v>2322123</v>
      </c>
      <c r="C432" s="653">
        <v>238348</v>
      </c>
      <c r="D432" s="653">
        <v>2560471</v>
      </c>
    </row>
    <row r="433" spans="1:4" ht="15.75" thickBot="1">
      <c r="A433" s="652" t="s">
        <v>1579</v>
      </c>
      <c r="B433" s="653">
        <v>2899986</v>
      </c>
      <c r="C433" s="653">
        <v>1375955</v>
      </c>
      <c r="D433" s="653">
        <v>4275941</v>
      </c>
    </row>
    <row r="434" spans="1:4" ht="15.75" thickBot="1">
      <c r="A434" s="652" t="s">
        <v>1581</v>
      </c>
      <c r="B434" s="653">
        <v>3331365</v>
      </c>
      <c r="C434" s="653">
        <v>678955</v>
      </c>
      <c r="D434" s="653">
        <v>4010320</v>
      </c>
    </row>
    <row r="435" spans="1:4" ht="15.75" thickBot="1">
      <c r="A435" s="652" t="s">
        <v>1583</v>
      </c>
      <c r="B435" s="653">
        <v>8714118</v>
      </c>
      <c r="C435" s="653">
        <v>2025586</v>
      </c>
      <c r="D435" s="653">
        <v>10739704</v>
      </c>
    </row>
    <row r="436" spans="1:4" ht="15.75" thickBot="1">
      <c r="A436" s="652" t="s">
        <v>1585</v>
      </c>
      <c r="B436" s="653">
        <v>10877538</v>
      </c>
      <c r="C436" s="653">
        <v>2996273</v>
      </c>
      <c r="D436" s="653">
        <v>13873811</v>
      </c>
    </row>
    <row r="437" spans="1:4" ht="15.75" thickBot="1">
      <c r="A437" s="652" t="s">
        <v>1587</v>
      </c>
      <c r="B437" s="653">
        <v>13806408</v>
      </c>
      <c r="C437" s="653">
        <v>2688751</v>
      </c>
      <c r="D437" s="653">
        <v>16495159</v>
      </c>
    </row>
    <row r="438" spans="1:4" ht="15.75" thickBot="1">
      <c r="A438" s="652" t="s">
        <v>1589</v>
      </c>
      <c r="B438" s="653">
        <v>3913279</v>
      </c>
      <c r="C438" s="653">
        <v>673691</v>
      </c>
      <c r="D438" s="653">
        <v>4586970</v>
      </c>
    </row>
    <row r="439" spans="1:4" ht="15.75" thickBot="1">
      <c r="A439" s="652" t="s">
        <v>1591</v>
      </c>
      <c r="B439" s="653">
        <v>37298105</v>
      </c>
      <c r="C439" s="653">
        <v>7257972</v>
      </c>
      <c r="D439" s="653">
        <v>44556077</v>
      </c>
    </row>
    <row r="440" spans="1:4" ht="15.75" thickBot="1">
      <c r="A440" s="652" t="s">
        <v>1593</v>
      </c>
      <c r="B440" s="653">
        <v>5472563</v>
      </c>
      <c r="C440" s="653">
        <v>1382722</v>
      </c>
      <c r="D440" s="653">
        <v>6855285</v>
      </c>
    </row>
    <row r="441" spans="1:4" ht="15.75" thickBot="1">
      <c r="A441" s="652" t="s">
        <v>1595</v>
      </c>
      <c r="B441" s="653">
        <v>51897246</v>
      </c>
      <c r="C441" s="653">
        <v>19058098</v>
      </c>
      <c r="D441" s="653">
        <v>70955344</v>
      </c>
    </row>
    <row r="442" spans="1:4" ht="15.75" thickBot="1">
      <c r="A442" s="652" t="s">
        <v>1597</v>
      </c>
      <c r="B442" s="653">
        <v>2523422</v>
      </c>
      <c r="C442" s="653">
        <v>610533</v>
      </c>
      <c r="D442" s="653">
        <v>3133955</v>
      </c>
    </row>
    <row r="443" spans="1:4" ht="15.75" thickBot="1">
      <c r="A443" s="652" t="s">
        <v>1599</v>
      </c>
      <c r="B443" s="653">
        <v>16365393</v>
      </c>
      <c r="C443" s="653">
        <v>6942931</v>
      </c>
      <c r="D443" s="653">
        <v>23308324</v>
      </c>
    </row>
    <row r="444" spans="1:4" ht="15.75" thickBot="1">
      <c r="A444" s="652" t="s">
        <v>1601</v>
      </c>
      <c r="B444" s="653">
        <v>3278096</v>
      </c>
      <c r="C444" s="653">
        <v>187972</v>
      </c>
      <c r="D444" s="653">
        <v>3466068</v>
      </c>
    </row>
    <row r="445" spans="1:4" ht="15.75" thickBot="1">
      <c r="A445" s="652" t="s">
        <v>1603</v>
      </c>
      <c r="B445" s="653">
        <v>4247813</v>
      </c>
      <c r="C445" s="653">
        <v>326319</v>
      </c>
      <c r="D445" s="653">
        <v>4574132</v>
      </c>
    </row>
    <row r="446" spans="1:4" ht="15.75" thickBot="1">
      <c r="A446" s="652" t="s">
        <v>1605</v>
      </c>
      <c r="B446" s="653">
        <v>2355458</v>
      </c>
      <c r="C446" s="653">
        <v>361658</v>
      </c>
      <c r="D446" s="653">
        <v>2717116</v>
      </c>
    </row>
    <row r="447" spans="1:4" ht="15.75" thickBot="1">
      <c r="A447" s="652" t="s">
        <v>1607</v>
      </c>
      <c r="B447" s="653">
        <v>5011641</v>
      </c>
      <c r="C447" s="653">
        <v>1277457</v>
      </c>
      <c r="D447" s="653">
        <v>6289098</v>
      </c>
    </row>
    <row r="448" spans="1:4" ht="15.75" thickBot="1">
      <c r="A448" s="652" t="s">
        <v>1609</v>
      </c>
      <c r="B448" s="653">
        <v>15916558</v>
      </c>
      <c r="C448" s="653">
        <v>4517342</v>
      </c>
      <c r="D448" s="653">
        <v>20433900</v>
      </c>
    </row>
    <row r="449" spans="1:4" ht="15.75" thickBot="1">
      <c r="A449" s="652" t="s">
        <v>1611</v>
      </c>
      <c r="B449" s="653">
        <v>30108951</v>
      </c>
      <c r="C449" s="653">
        <v>12857280</v>
      </c>
      <c r="D449" s="653">
        <v>42966231</v>
      </c>
    </row>
    <row r="450" spans="1:4" ht="15.75" thickBot="1">
      <c r="A450" s="652" t="s">
        <v>1613</v>
      </c>
      <c r="B450" s="653">
        <v>7145672</v>
      </c>
      <c r="C450" s="653">
        <v>1856411</v>
      </c>
      <c r="D450" s="653">
        <v>9002083</v>
      </c>
    </row>
    <row r="451" spans="1:4" ht="15.75" thickBot="1">
      <c r="A451" s="652" t="s">
        <v>1615</v>
      </c>
      <c r="B451" s="653">
        <v>6520494</v>
      </c>
      <c r="C451" s="653">
        <v>2476718</v>
      </c>
      <c r="D451" s="653">
        <v>8997212</v>
      </c>
    </row>
    <row r="452" spans="1:4" ht="15.75" thickBot="1">
      <c r="A452" s="652" t="s">
        <v>1617</v>
      </c>
      <c r="B452" s="653">
        <v>66161831</v>
      </c>
      <c r="C452" s="653">
        <v>10417405</v>
      </c>
      <c r="D452" s="653">
        <v>76579236</v>
      </c>
    </row>
    <row r="453" spans="1:4" ht="15.75" thickBot="1">
      <c r="A453" s="652" t="s">
        <v>1619</v>
      </c>
      <c r="B453" s="653">
        <v>4133424</v>
      </c>
      <c r="C453" s="653">
        <v>766174</v>
      </c>
      <c r="D453" s="653">
        <v>4899598</v>
      </c>
    </row>
    <row r="454" spans="1:4" ht="15.75" thickBot="1">
      <c r="A454" s="652" t="s">
        <v>1621</v>
      </c>
      <c r="B454" s="653">
        <v>12132524</v>
      </c>
      <c r="C454" s="653">
        <v>3324096</v>
      </c>
      <c r="D454" s="653">
        <v>15456620</v>
      </c>
    </row>
    <row r="455" spans="1:4" ht="15.75" thickBot="1">
      <c r="A455" s="652" t="s">
        <v>1623</v>
      </c>
      <c r="B455" s="653">
        <v>5888548</v>
      </c>
      <c r="C455" s="653">
        <v>2945896</v>
      </c>
      <c r="D455" s="653">
        <v>8834444</v>
      </c>
    </row>
    <row r="456" spans="1:4" ht="15.75" thickBot="1">
      <c r="A456" s="652" t="s">
        <v>1625</v>
      </c>
      <c r="B456" s="653">
        <v>12735914</v>
      </c>
      <c r="C456" s="653">
        <v>2673713</v>
      </c>
      <c r="D456" s="653">
        <v>15409627</v>
      </c>
    </row>
    <row r="457" spans="1:4" ht="15.75" thickBot="1">
      <c r="A457" s="652" t="s">
        <v>1627</v>
      </c>
      <c r="B457" s="653">
        <v>6802056</v>
      </c>
      <c r="C457" s="653">
        <v>2183482</v>
      </c>
      <c r="D457" s="653">
        <v>8985538</v>
      </c>
    </row>
    <row r="458" spans="1:4" ht="15.75" thickBot="1">
      <c r="A458" s="652" t="s">
        <v>1629</v>
      </c>
      <c r="B458" s="653">
        <v>3594040</v>
      </c>
      <c r="C458" s="653">
        <v>1253397</v>
      </c>
      <c r="D458" s="653">
        <v>4847437</v>
      </c>
    </row>
    <row r="459" spans="1:4" ht="15.75" thickBot="1">
      <c r="A459" s="652" t="s">
        <v>1631</v>
      </c>
      <c r="B459" s="653">
        <v>17434826</v>
      </c>
      <c r="C459" s="653">
        <v>2515816</v>
      </c>
      <c r="D459" s="653">
        <v>19950642</v>
      </c>
    </row>
    <row r="460" spans="1:4" ht="15.75" thickBot="1">
      <c r="A460" s="652" t="s">
        <v>1633</v>
      </c>
      <c r="B460" s="653">
        <v>2901203</v>
      </c>
      <c r="C460" s="653">
        <v>869934</v>
      </c>
      <c r="D460" s="653">
        <v>3771137</v>
      </c>
    </row>
    <row r="461" spans="1:4" ht="15.75" thickBot="1">
      <c r="A461" s="652" t="s">
        <v>1635</v>
      </c>
      <c r="B461" s="653">
        <v>7170609</v>
      </c>
      <c r="C461" s="653">
        <v>3666957</v>
      </c>
      <c r="D461" s="653">
        <v>10837566</v>
      </c>
    </row>
    <row r="462" spans="1:4" ht="15.75" thickBot="1">
      <c r="A462" s="652" t="s">
        <v>1637</v>
      </c>
      <c r="B462" s="653">
        <v>18950916</v>
      </c>
      <c r="C462" s="653">
        <v>3941396</v>
      </c>
      <c r="D462" s="653">
        <v>22892312</v>
      </c>
    </row>
    <row r="463" spans="1:4" ht="15.75" thickBot="1">
      <c r="A463" s="652" t="s">
        <v>1865</v>
      </c>
      <c r="B463" s="653">
        <v>3049504</v>
      </c>
      <c r="C463" s="653">
        <v>396245</v>
      </c>
      <c r="D463" s="653">
        <v>3445749</v>
      </c>
    </row>
    <row r="464" spans="1:4" ht="15.75" thickBot="1">
      <c r="A464" s="652" t="s">
        <v>1641</v>
      </c>
      <c r="B464" s="653">
        <v>6174523</v>
      </c>
      <c r="C464" s="653">
        <v>3458684</v>
      </c>
      <c r="D464" s="653">
        <v>9633207</v>
      </c>
    </row>
    <row r="465" spans="1:4" ht="15.75" thickBot="1">
      <c r="A465" s="652" t="s">
        <v>1643</v>
      </c>
      <c r="B465" s="653">
        <v>2574738</v>
      </c>
      <c r="C465" s="653">
        <v>394741</v>
      </c>
      <c r="D465" s="653">
        <v>2969479</v>
      </c>
    </row>
    <row r="466" spans="1:4" ht="15.75" thickBot="1">
      <c r="A466" s="652" t="s">
        <v>1645</v>
      </c>
      <c r="B466" s="653">
        <v>1638157</v>
      </c>
      <c r="C466" s="653">
        <v>256394</v>
      </c>
      <c r="D466" s="653">
        <v>1894551</v>
      </c>
    </row>
    <row r="467" spans="1:4" ht="15.75" thickBot="1">
      <c r="A467" s="652" t="s">
        <v>1647</v>
      </c>
      <c r="B467" s="653">
        <v>4230834</v>
      </c>
      <c r="C467" s="653">
        <v>1230088</v>
      </c>
      <c r="D467" s="653">
        <v>5460922</v>
      </c>
    </row>
    <row r="468" spans="1:4" ht="15.75" thickBot="1">
      <c r="A468" s="652" t="s">
        <v>1649</v>
      </c>
      <c r="B468" s="653">
        <v>53019237</v>
      </c>
      <c r="C468" s="653">
        <v>10436202</v>
      </c>
      <c r="D468" s="653">
        <v>63455439</v>
      </c>
    </row>
    <row r="469" spans="1:4" ht="15.75" thickBot="1">
      <c r="A469" s="652" t="s">
        <v>1651</v>
      </c>
      <c r="B469" s="653">
        <v>32225856</v>
      </c>
      <c r="C469" s="653">
        <v>14370078</v>
      </c>
      <c r="D469" s="653">
        <v>46595934</v>
      </c>
    </row>
    <row r="470" spans="1:4" ht="15.75" thickBot="1">
      <c r="A470" s="652" t="s">
        <v>1653</v>
      </c>
      <c r="B470" s="653">
        <v>39695678</v>
      </c>
      <c r="C470" s="653">
        <v>10675302</v>
      </c>
      <c r="D470" s="653">
        <v>50370980</v>
      </c>
    </row>
    <row r="471" spans="1:4" ht="15.75" thickBot="1">
      <c r="A471" s="652" t="s">
        <v>1655</v>
      </c>
      <c r="B471" s="653">
        <v>88119131</v>
      </c>
      <c r="C471" s="653">
        <v>26116821</v>
      </c>
      <c r="D471" s="653">
        <v>114235952</v>
      </c>
    </row>
    <row r="472" spans="1:4" ht="15.75" thickBot="1">
      <c r="A472" s="652" t="s">
        <v>1657</v>
      </c>
      <c r="B472" s="653">
        <v>12813709</v>
      </c>
      <c r="C472" s="653">
        <v>3303795</v>
      </c>
      <c r="D472" s="653">
        <v>16117504</v>
      </c>
    </row>
    <row r="473" spans="1:4" ht="15.75" thickBot="1">
      <c r="A473" s="652" t="s">
        <v>1659</v>
      </c>
      <c r="B473" s="653">
        <v>1897183</v>
      </c>
      <c r="C473" s="653">
        <v>324064</v>
      </c>
      <c r="D473" s="653">
        <v>2221247</v>
      </c>
    </row>
    <row r="474" spans="1:4" ht="15.75" thickBot="1">
      <c r="A474" s="652" t="s">
        <v>1661</v>
      </c>
      <c r="B474" s="653">
        <v>5494267</v>
      </c>
      <c r="C474" s="653">
        <v>2527095</v>
      </c>
      <c r="D474" s="653">
        <v>8021362</v>
      </c>
    </row>
    <row r="475" spans="1:4" ht="15.75" thickBot="1">
      <c r="A475" s="652" t="s">
        <v>1663</v>
      </c>
      <c r="B475" s="653">
        <v>3931950</v>
      </c>
      <c r="C475" s="653">
        <v>970687</v>
      </c>
      <c r="D475" s="653">
        <v>4902637</v>
      </c>
    </row>
    <row r="476" spans="1:4" ht="15.75" thickBot="1">
      <c r="A476" s="652" t="s">
        <v>1665</v>
      </c>
      <c r="B476" s="653">
        <v>6353991</v>
      </c>
      <c r="C476" s="653">
        <v>2586494</v>
      </c>
      <c r="D476" s="653">
        <v>8940485</v>
      </c>
    </row>
    <row r="477" spans="1:4" ht="15.75" thickBot="1">
      <c r="A477" s="652" t="s">
        <v>1667</v>
      </c>
      <c r="B477" s="653">
        <v>19846206</v>
      </c>
      <c r="C477" s="653">
        <v>7650458</v>
      </c>
      <c r="D477" s="653">
        <v>27496664</v>
      </c>
    </row>
    <row r="478" spans="1:4" ht="15.75" thickBot="1">
      <c r="A478" s="652" t="s">
        <v>1669</v>
      </c>
      <c r="B478" s="653">
        <v>2315485</v>
      </c>
      <c r="C478" s="653">
        <v>316545</v>
      </c>
      <c r="D478" s="653">
        <v>2632030</v>
      </c>
    </row>
    <row r="479" spans="1:4" ht="15.75" thickBot="1">
      <c r="A479" s="652" t="s">
        <v>1671</v>
      </c>
      <c r="B479" s="653">
        <v>5199945</v>
      </c>
      <c r="C479" s="653">
        <v>997755</v>
      </c>
      <c r="D479" s="653">
        <v>6197700</v>
      </c>
    </row>
    <row r="480" spans="1:4" ht="15.75" thickBot="1">
      <c r="A480" s="652" t="s">
        <v>1673</v>
      </c>
      <c r="B480" s="653">
        <v>4234407</v>
      </c>
      <c r="C480" s="653">
        <v>1202268</v>
      </c>
      <c r="D480" s="653">
        <v>5436675</v>
      </c>
    </row>
    <row r="481" spans="1:4" ht="15.75" thickBot="1">
      <c r="A481" s="652" t="s">
        <v>1675</v>
      </c>
      <c r="B481" s="653">
        <v>1199895</v>
      </c>
      <c r="C481" s="653">
        <v>130828</v>
      </c>
      <c r="D481" s="653">
        <v>1330723</v>
      </c>
    </row>
    <row r="482" spans="1:4" ht="15.75" thickBot="1">
      <c r="A482" s="652" t="s">
        <v>1677</v>
      </c>
      <c r="B482" s="653">
        <v>4496688</v>
      </c>
      <c r="C482" s="653">
        <v>1015800</v>
      </c>
      <c r="D482" s="653">
        <v>5512488</v>
      </c>
    </row>
    <row r="483" spans="1:4" ht="15.75" thickBot="1">
      <c r="A483" s="652" t="s">
        <v>1679</v>
      </c>
      <c r="B483" s="653">
        <v>6733764</v>
      </c>
      <c r="C483" s="653">
        <v>1427083</v>
      </c>
      <c r="D483" s="653">
        <v>8160847</v>
      </c>
    </row>
    <row r="484" spans="1:4" ht="15.75" thickBot="1">
      <c r="A484" s="652" t="s">
        <v>1681</v>
      </c>
      <c r="B484" s="653">
        <v>77253944</v>
      </c>
      <c r="C484" s="653">
        <v>41985411</v>
      </c>
      <c r="D484" s="653">
        <v>119239355</v>
      </c>
    </row>
    <row r="485" spans="1:4" ht="15.75" thickBot="1">
      <c r="A485" s="652" t="s">
        <v>1683</v>
      </c>
      <c r="B485" s="653">
        <v>19073455</v>
      </c>
      <c r="C485" s="653">
        <v>8185050</v>
      </c>
      <c r="D485" s="653">
        <v>27258505</v>
      </c>
    </row>
    <row r="486" spans="1:4" ht="15.75" thickBot="1">
      <c r="A486" s="652" t="s">
        <v>1685</v>
      </c>
      <c r="B486" s="653">
        <v>7637554</v>
      </c>
      <c r="C486" s="653">
        <v>3351915</v>
      </c>
      <c r="D486" s="653">
        <v>10989469</v>
      </c>
    </row>
    <row r="487" spans="1:4" ht="15.75" thickBot="1">
      <c r="A487" s="652" t="s">
        <v>1687</v>
      </c>
      <c r="B487" s="653">
        <v>8585071</v>
      </c>
      <c r="C487" s="653">
        <v>2356416</v>
      </c>
      <c r="D487" s="653">
        <v>10941487</v>
      </c>
    </row>
    <row r="488" spans="1:4" ht="15.75" thickBot="1">
      <c r="A488" s="652" t="s">
        <v>1689</v>
      </c>
      <c r="B488" s="653">
        <v>4170015</v>
      </c>
      <c r="C488" s="653">
        <v>1818816</v>
      </c>
      <c r="D488" s="653">
        <v>5988831</v>
      </c>
    </row>
    <row r="489" spans="1:4" ht="15.75" thickBot="1">
      <c r="A489" s="652" t="s">
        <v>1691</v>
      </c>
      <c r="B489" s="653">
        <v>4674852</v>
      </c>
      <c r="C489" s="653">
        <v>1478211</v>
      </c>
      <c r="D489" s="653">
        <v>6153063</v>
      </c>
    </row>
    <row r="490" spans="1:4" ht="15.75" thickBot="1">
      <c r="A490" s="652" t="s">
        <v>1693</v>
      </c>
      <c r="B490" s="653">
        <v>940509</v>
      </c>
      <c r="C490" s="653">
        <v>97745</v>
      </c>
      <c r="D490" s="653">
        <v>1038254</v>
      </c>
    </row>
    <row r="491" spans="1:4" ht="15.75" thickBot="1">
      <c r="A491" s="652" t="s">
        <v>1695</v>
      </c>
      <c r="B491" s="653">
        <v>12368156</v>
      </c>
      <c r="C491" s="653">
        <v>3691017</v>
      </c>
      <c r="D491" s="653">
        <v>16059173</v>
      </c>
    </row>
    <row r="492" spans="1:4" ht="15.75" thickBot="1">
      <c r="A492" s="652" t="s">
        <v>1697</v>
      </c>
      <c r="B492" s="653">
        <v>7717316</v>
      </c>
      <c r="C492" s="653">
        <v>2236114</v>
      </c>
      <c r="D492" s="653">
        <v>9953430</v>
      </c>
    </row>
    <row r="493" spans="1:4" ht="15.75" thickBot="1">
      <c r="A493" s="652" t="s">
        <v>1699</v>
      </c>
      <c r="B493" s="653">
        <v>10630652</v>
      </c>
      <c r="C493" s="653">
        <v>3706806</v>
      </c>
      <c r="D493" s="653">
        <v>14337458</v>
      </c>
    </row>
    <row r="494" spans="1:4" ht="15.75" thickBot="1">
      <c r="A494" s="652" t="s">
        <v>1701</v>
      </c>
      <c r="B494" s="653">
        <v>11349722</v>
      </c>
      <c r="C494" s="653">
        <v>2078218</v>
      </c>
      <c r="D494" s="653">
        <v>13427940</v>
      </c>
    </row>
    <row r="495" spans="1:4" ht="15.75" thickBot="1">
      <c r="A495" s="652" t="s">
        <v>1703</v>
      </c>
      <c r="B495" s="653">
        <v>1682717</v>
      </c>
      <c r="C495" s="653">
        <v>409779</v>
      </c>
      <c r="D495" s="653">
        <v>2092496</v>
      </c>
    </row>
    <row r="496" spans="1:4" ht="15.75" thickBot="1">
      <c r="A496" s="652" t="s">
        <v>1705</v>
      </c>
      <c r="B496" s="653">
        <v>21367153</v>
      </c>
      <c r="C496" s="653">
        <v>4736893</v>
      </c>
      <c r="D496" s="653">
        <v>26104046</v>
      </c>
    </row>
    <row r="497" spans="1:4" ht="15.75" thickBot="1">
      <c r="A497" s="652" t="s">
        <v>1707</v>
      </c>
      <c r="B497" s="653">
        <v>10213919</v>
      </c>
      <c r="C497" s="653">
        <v>2277468</v>
      </c>
      <c r="D497" s="653">
        <v>12491387</v>
      </c>
    </row>
    <row r="498" spans="1:4" ht="15.75" thickBot="1">
      <c r="A498" s="652" t="s">
        <v>1709</v>
      </c>
      <c r="B498" s="653">
        <v>2982256</v>
      </c>
      <c r="C498" s="653">
        <v>1423323</v>
      </c>
      <c r="D498" s="653">
        <v>4405579</v>
      </c>
    </row>
    <row r="499" spans="1:4" ht="15.75" thickBot="1">
      <c r="A499" s="652" t="s">
        <v>1711</v>
      </c>
      <c r="B499" s="653">
        <v>15314067</v>
      </c>
      <c r="C499" s="653">
        <v>3182741</v>
      </c>
      <c r="D499" s="653">
        <v>18496808</v>
      </c>
    </row>
    <row r="500" spans="1:4" ht="15.75" thickBot="1">
      <c r="A500" s="652" t="s">
        <v>1713</v>
      </c>
      <c r="B500" s="653">
        <v>15798928</v>
      </c>
      <c r="C500" s="653">
        <v>5709084</v>
      </c>
      <c r="D500" s="653">
        <v>21508012</v>
      </c>
    </row>
    <row r="501" spans="1:4" ht="15.75" thickBot="1">
      <c r="A501" s="652" t="s">
        <v>1715</v>
      </c>
      <c r="B501" s="653">
        <v>2760490</v>
      </c>
      <c r="C501" s="653">
        <v>1445128</v>
      </c>
      <c r="D501" s="653">
        <v>4205618</v>
      </c>
    </row>
    <row r="502" spans="1:4" ht="15.75" thickBot="1">
      <c r="A502" s="652" t="s">
        <v>1717</v>
      </c>
      <c r="B502" s="653">
        <v>19442794</v>
      </c>
      <c r="C502" s="653">
        <v>6008335</v>
      </c>
      <c r="D502" s="653">
        <v>25451129</v>
      </c>
    </row>
    <row r="503" spans="1:4" ht="15.75" thickBot="1">
      <c r="A503" s="652" t="s">
        <v>1719</v>
      </c>
      <c r="B503" s="653">
        <v>2476430</v>
      </c>
      <c r="C503" s="653">
        <v>750384</v>
      </c>
      <c r="D503" s="653">
        <v>3226814</v>
      </c>
    </row>
    <row r="504" spans="1:4" ht="15.75" thickBot="1">
      <c r="A504" s="652" t="s">
        <v>1721</v>
      </c>
      <c r="B504" s="653">
        <v>23122953</v>
      </c>
      <c r="C504" s="653">
        <v>3826357</v>
      </c>
      <c r="D504" s="653">
        <v>26949310</v>
      </c>
    </row>
    <row r="505" spans="1:4" ht="15.75" thickBot="1">
      <c r="A505" s="652" t="s">
        <v>1723</v>
      </c>
      <c r="B505" s="653">
        <v>731934</v>
      </c>
      <c r="C505" s="653">
        <v>319552</v>
      </c>
      <c r="D505" s="653">
        <v>1051486</v>
      </c>
    </row>
    <row r="506" spans="1:4" ht="15.75" thickBot="1">
      <c r="A506" s="652" t="s">
        <v>1725</v>
      </c>
      <c r="B506" s="653">
        <v>3090974</v>
      </c>
      <c r="C506" s="653">
        <v>1195502</v>
      </c>
      <c r="D506" s="653">
        <v>4286476</v>
      </c>
    </row>
    <row r="507" spans="1:4" ht="15.75" thickBot="1">
      <c r="A507" s="652" t="s">
        <v>1727</v>
      </c>
      <c r="B507" s="653">
        <v>9109081</v>
      </c>
      <c r="C507" s="653">
        <v>5775250</v>
      </c>
      <c r="D507" s="653">
        <v>14884331</v>
      </c>
    </row>
    <row r="508" spans="1:4" ht="15.75" thickBot="1">
      <c r="A508" s="652" t="s">
        <v>1729</v>
      </c>
      <c r="B508" s="653">
        <v>1738700</v>
      </c>
      <c r="C508" s="653">
        <v>600006</v>
      </c>
      <c r="D508" s="653">
        <v>2338706</v>
      </c>
    </row>
    <row r="509" spans="1:4" ht="15.75" thickBot="1">
      <c r="A509" s="652" t="s">
        <v>1731</v>
      </c>
      <c r="B509" s="653">
        <v>7621702</v>
      </c>
      <c r="C509" s="653">
        <v>2372206</v>
      </c>
      <c r="D509" s="653">
        <v>9993908</v>
      </c>
    </row>
    <row r="510" spans="1:4" ht="15.75" thickBot="1">
      <c r="A510" s="652" t="s">
        <v>1733</v>
      </c>
      <c r="B510" s="653">
        <v>3314124</v>
      </c>
      <c r="C510" s="653">
        <v>1216554</v>
      </c>
      <c r="D510" s="653">
        <v>4530678</v>
      </c>
    </row>
    <row r="511" spans="1:4" ht="15.75" thickBot="1">
      <c r="A511" s="652" t="s">
        <v>1735</v>
      </c>
      <c r="B511" s="653">
        <v>34145175</v>
      </c>
      <c r="C511" s="653">
        <v>8559490</v>
      </c>
      <c r="D511" s="653">
        <v>42704665</v>
      </c>
    </row>
    <row r="512" spans="1:4" ht="15.75" thickBot="1">
      <c r="A512" s="652" t="s">
        <v>1737</v>
      </c>
      <c r="B512" s="653">
        <v>4000265</v>
      </c>
      <c r="C512" s="653">
        <v>571435</v>
      </c>
      <c r="D512" s="653">
        <v>4571700</v>
      </c>
    </row>
    <row r="513" spans="1:4" ht="15.75" thickBot="1">
      <c r="A513" s="652" t="s">
        <v>1739</v>
      </c>
      <c r="B513" s="653">
        <v>15130167</v>
      </c>
      <c r="C513" s="653">
        <v>2507546</v>
      </c>
      <c r="D513" s="653">
        <v>17637713</v>
      </c>
    </row>
    <row r="514" spans="1:4" ht="15.75" thickBot="1">
      <c r="A514" s="652" t="s">
        <v>1741</v>
      </c>
      <c r="B514" s="653">
        <v>3369924</v>
      </c>
      <c r="C514" s="653">
        <v>827828</v>
      </c>
      <c r="D514" s="653">
        <v>4197752</v>
      </c>
    </row>
    <row r="515" spans="1:4" ht="15.75" thickBot="1">
      <c r="A515" s="652" t="s">
        <v>1743</v>
      </c>
      <c r="B515" s="653">
        <v>14274680</v>
      </c>
      <c r="C515" s="653">
        <v>6787291</v>
      </c>
      <c r="D515" s="653">
        <v>21061971</v>
      </c>
    </row>
    <row r="516" spans="1:4" ht="15.75" thickBot="1">
      <c r="A516" s="652" t="s">
        <v>1745</v>
      </c>
      <c r="B516" s="653">
        <v>6308634</v>
      </c>
      <c r="C516" s="653">
        <v>707526</v>
      </c>
      <c r="D516" s="653">
        <v>7016160</v>
      </c>
    </row>
    <row r="517" spans="1:4" ht="24.75" thickBot="1">
      <c r="A517" s="652" t="s">
        <v>1747</v>
      </c>
      <c r="B517" s="653">
        <v>70401164</v>
      </c>
      <c r="C517" s="653">
        <v>50932123</v>
      </c>
      <c r="D517" s="653">
        <v>121333287</v>
      </c>
    </row>
    <row r="518" spans="1:4" ht="15.75" thickBot="1">
      <c r="A518" s="652" t="s">
        <v>1749</v>
      </c>
      <c r="B518" s="653">
        <v>10093015</v>
      </c>
      <c r="C518" s="653">
        <v>3954930</v>
      </c>
      <c r="D518" s="653">
        <v>14047945</v>
      </c>
    </row>
    <row r="519" spans="1:4" ht="15.75" thickBot="1">
      <c r="A519" s="652" t="s">
        <v>1751</v>
      </c>
      <c r="B519" s="653">
        <v>20607312</v>
      </c>
      <c r="C519" s="653">
        <v>4533131</v>
      </c>
      <c r="D519" s="653">
        <v>25140443</v>
      </c>
    </row>
    <row r="520" spans="1:4" ht="15.75" thickBot="1">
      <c r="A520" s="652" t="s">
        <v>1753</v>
      </c>
      <c r="B520" s="653">
        <v>955157</v>
      </c>
      <c r="C520" s="653">
        <v>84963</v>
      </c>
      <c r="D520" s="653">
        <v>1040120</v>
      </c>
    </row>
    <row r="521" spans="1:4" ht="15.75" thickBot="1">
      <c r="A521" s="652" t="s">
        <v>1755</v>
      </c>
      <c r="B521" s="653">
        <v>3952837</v>
      </c>
      <c r="C521" s="653">
        <v>2545892</v>
      </c>
      <c r="D521" s="653">
        <v>6498729</v>
      </c>
    </row>
    <row r="522" spans="1:4" ht="15.75" thickBot="1">
      <c r="A522" s="652" t="s">
        <v>1757</v>
      </c>
      <c r="B522" s="653">
        <v>11585356</v>
      </c>
      <c r="C522" s="653">
        <v>5558706</v>
      </c>
      <c r="D522" s="653">
        <v>17144062</v>
      </c>
    </row>
    <row r="523" spans="1:4" ht="15.75" thickBot="1">
      <c r="A523" s="652" t="s">
        <v>1759</v>
      </c>
      <c r="B523" s="653">
        <v>1597794</v>
      </c>
      <c r="C523" s="653">
        <v>187972</v>
      </c>
      <c r="D523" s="653">
        <v>1785766</v>
      </c>
    </row>
    <row r="524" spans="1:4" ht="15.75" thickBot="1">
      <c r="A524" s="652" t="s">
        <v>1761</v>
      </c>
      <c r="B524" s="653">
        <v>3625058</v>
      </c>
      <c r="C524" s="653">
        <v>906025</v>
      </c>
      <c r="D524" s="653">
        <v>4531083</v>
      </c>
    </row>
    <row r="525" spans="1:4" ht="15.75" thickBot="1">
      <c r="A525" s="652" t="s">
        <v>1763</v>
      </c>
      <c r="B525" s="653">
        <v>4324826</v>
      </c>
      <c r="C525" s="653">
        <v>1227833</v>
      </c>
      <c r="D525" s="653">
        <v>5552659</v>
      </c>
    </row>
    <row r="526" spans="1:4" ht="15.75" thickBot="1">
      <c r="A526" s="652" t="s">
        <v>1765</v>
      </c>
      <c r="B526" s="653">
        <v>1319629</v>
      </c>
      <c r="C526" s="653">
        <v>245867</v>
      </c>
      <c r="D526" s="653">
        <v>1565496</v>
      </c>
    </row>
    <row r="527" spans="1:4" ht="15.75" thickBot="1">
      <c r="A527" s="652" t="s">
        <v>1767</v>
      </c>
      <c r="B527" s="653">
        <v>13814782</v>
      </c>
      <c r="C527" s="653">
        <v>9385815</v>
      </c>
      <c r="D527" s="653">
        <v>23200597</v>
      </c>
    </row>
    <row r="528" spans="1:4" ht="15.75" thickBot="1">
      <c r="A528" s="652" t="s">
        <v>1769</v>
      </c>
      <c r="B528" s="653">
        <v>33087379</v>
      </c>
      <c r="C528" s="653">
        <v>12547503</v>
      </c>
      <c r="D528" s="653">
        <v>45634882</v>
      </c>
    </row>
    <row r="529" spans="1:4" ht="15.75" thickBot="1">
      <c r="A529" s="652" t="s">
        <v>1771</v>
      </c>
      <c r="B529" s="653">
        <v>8675167</v>
      </c>
      <c r="C529" s="653">
        <v>1872201</v>
      </c>
      <c r="D529" s="653">
        <v>10547368</v>
      </c>
    </row>
    <row r="530" spans="1:4" ht="15.75" thickBot="1">
      <c r="A530" s="652" t="s">
        <v>1773</v>
      </c>
      <c r="B530" s="653">
        <v>3592869</v>
      </c>
      <c r="C530" s="653">
        <v>679707</v>
      </c>
      <c r="D530" s="653">
        <v>4272576</v>
      </c>
    </row>
    <row r="531" spans="1:4" ht="15.75" thickBot="1">
      <c r="A531" s="652" t="s">
        <v>1775</v>
      </c>
      <c r="B531" s="653">
        <v>5211877</v>
      </c>
      <c r="C531" s="653">
        <v>1108283</v>
      </c>
      <c r="D531" s="653">
        <v>6320160</v>
      </c>
    </row>
    <row r="532" spans="1:4" ht="15.75" thickBot="1">
      <c r="A532" s="652" t="s">
        <v>1777</v>
      </c>
      <c r="B532" s="653">
        <v>9109468</v>
      </c>
      <c r="C532" s="653">
        <v>2949656</v>
      </c>
      <c r="D532" s="653">
        <v>12059124</v>
      </c>
    </row>
    <row r="533" spans="1:4" ht="15.75" thickBot="1">
      <c r="A533" s="652" t="s">
        <v>1779</v>
      </c>
      <c r="B533" s="653">
        <v>3783770</v>
      </c>
      <c r="C533" s="653">
        <v>1963931</v>
      </c>
      <c r="D533" s="653">
        <v>5747701</v>
      </c>
    </row>
    <row r="534" spans="1:4" ht="15.75" thickBot="1">
      <c r="A534" s="652" t="s">
        <v>1781</v>
      </c>
      <c r="B534" s="653">
        <v>13655436</v>
      </c>
      <c r="C534" s="653">
        <v>3057176</v>
      </c>
      <c r="D534" s="653">
        <v>16712612</v>
      </c>
    </row>
    <row r="535" spans="1:4" ht="15.75" thickBot="1">
      <c r="A535" s="652" t="s">
        <v>1783</v>
      </c>
      <c r="B535" s="653">
        <v>4562700</v>
      </c>
      <c r="C535" s="653">
        <v>2049646</v>
      </c>
      <c r="D535" s="653">
        <v>6612346</v>
      </c>
    </row>
    <row r="536" spans="1:4" ht="15.75" thickBot="1">
      <c r="A536" s="652" t="s">
        <v>1785</v>
      </c>
      <c r="B536" s="653">
        <v>12326929</v>
      </c>
      <c r="C536" s="653">
        <v>2640630</v>
      </c>
      <c r="D536" s="653">
        <v>14967559</v>
      </c>
    </row>
    <row r="537" spans="1:4" ht="15.75" thickBot="1">
      <c r="A537" s="652" t="s">
        <v>1787</v>
      </c>
      <c r="B537" s="653">
        <v>11353784</v>
      </c>
      <c r="C537" s="653">
        <v>2426342</v>
      </c>
      <c r="D537" s="653">
        <v>13780126</v>
      </c>
    </row>
    <row r="538" spans="1:4" ht="15.75" thickBot="1">
      <c r="A538" s="652" t="s">
        <v>1789</v>
      </c>
      <c r="B538" s="653">
        <v>2219806</v>
      </c>
      <c r="C538" s="653">
        <v>337598</v>
      </c>
      <c r="D538" s="653">
        <v>2557404</v>
      </c>
    </row>
    <row r="539" spans="1:4" ht="15.75" thickBot="1">
      <c r="A539" s="652" t="s">
        <v>1791</v>
      </c>
      <c r="B539" s="653">
        <v>14328662</v>
      </c>
      <c r="C539" s="653">
        <v>5045167</v>
      </c>
      <c r="D539" s="653">
        <v>19373829</v>
      </c>
    </row>
    <row r="540" spans="1:4" ht="15.75" thickBot="1">
      <c r="A540" s="652" t="s">
        <v>1793</v>
      </c>
      <c r="B540" s="653">
        <v>1860114</v>
      </c>
      <c r="C540" s="653">
        <v>536096</v>
      </c>
      <c r="D540" s="653">
        <v>2396210</v>
      </c>
    </row>
    <row r="541" spans="1:4" ht="15.75" thickBot="1">
      <c r="A541" s="652" t="s">
        <v>1795</v>
      </c>
      <c r="B541" s="653">
        <v>5698733</v>
      </c>
      <c r="C541" s="653">
        <v>4772983</v>
      </c>
      <c r="D541" s="653">
        <v>10471716</v>
      </c>
    </row>
    <row r="542" spans="1:4" ht="24.75" thickBot="1">
      <c r="A542" s="652" t="s">
        <v>1797</v>
      </c>
      <c r="B542" s="653">
        <v>8083205</v>
      </c>
      <c r="C542" s="653">
        <v>6260217</v>
      </c>
      <c r="D542" s="653">
        <v>14343422</v>
      </c>
    </row>
    <row r="543" spans="1:4" ht="15.75" thickBot="1">
      <c r="A543" s="652" t="s">
        <v>1799</v>
      </c>
      <c r="B543" s="653">
        <v>4583223</v>
      </c>
      <c r="C543" s="653">
        <v>1171441</v>
      </c>
      <c r="D543" s="653">
        <v>5754664</v>
      </c>
    </row>
    <row r="544" spans="1:4" ht="15.75" thickBot="1">
      <c r="A544" s="652" t="s">
        <v>1801</v>
      </c>
      <c r="B544" s="653">
        <v>2097816</v>
      </c>
      <c r="C544" s="653">
        <v>666924</v>
      </c>
      <c r="D544" s="653">
        <v>2764740</v>
      </c>
    </row>
    <row r="545" spans="1:4" ht="15.75" thickBot="1">
      <c r="A545" s="652" t="s">
        <v>1803</v>
      </c>
      <c r="B545" s="653">
        <v>20883517</v>
      </c>
      <c r="C545" s="653">
        <v>4801555</v>
      </c>
      <c r="D545" s="653">
        <v>25685072</v>
      </c>
    </row>
    <row r="546" spans="1:4" ht="24.75" thickBot="1">
      <c r="A546" s="652" t="s">
        <v>1805</v>
      </c>
      <c r="B546" s="653">
        <v>2840887</v>
      </c>
      <c r="C546" s="653">
        <v>775948</v>
      </c>
      <c r="D546" s="653">
        <v>3616835</v>
      </c>
    </row>
    <row r="547" spans="1:4" ht="15.75" thickBot="1">
      <c r="A547" s="652" t="s">
        <v>1807</v>
      </c>
      <c r="B547" s="653">
        <v>10158478</v>
      </c>
      <c r="C547" s="653">
        <v>7593314</v>
      </c>
      <c r="D547" s="653">
        <v>17751792</v>
      </c>
    </row>
    <row r="548" spans="1:4" ht="15.75" thickBot="1">
      <c r="A548" s="652" t="s">
        <v>1809</v>
      </c>
      <c r="B548" s="653">
        <v>10782962</v>
      </c>
      <c r="C548" s="653">
        <v>4806066</v>
      </c>
      <c r="D548" s="653">
        <v>15589028</v>
      </c>
    </row>
    <row r="549" spans="1:4" ht="15.75" thickBot="1">
      <c r="A549" s="652" t="s">
        <v>1811</v>
      </c>
      <c r="B549" s="653">
        <v>3313543</v>
      </c>
      <c r="C549" s="653">
        <v>755647</v>
      </c>
      <c r="D549" s="653">
        <v>4069190</v>
      </c>
    </row>
    <row r="550" spans="1:4" ht="15.75" thickBot="1">
      <c r="A550" s="652" t="s">
        <v>1813</v>
      </c>
      <c r="B550" s="653">
        <v>4520716</v>
      </c>
      <c r="C550" s="653">
        <v>1473700</v>
      </c>
      <c r="D550" s="653">
        <v>5994416</v>
      </c>
    </row>
    <row r="551" spans="1:4" ht="36.75" thickBot="1">
      <c r="A551" s="652" t="s">
        <v>1866</v>
      </c>
      <c r="B551" s="653">
        <v>25866811</v>
      </c>
      <c r="C551" s="653">
        <v>8620393</v>
      </c>
      <c r="D551" s="653">
        <v>34487204</v>
      </c>
    </row>
    <row r="552" spans="1:4" ht="24.75" thickBot="1">
      <c r="A552" s="652" t="s">
        <v>1817</v>
      </c>
      <c r="B552" s="653">
        <v>7771010</v>
      </c>
      <c r="C552" s="653">
        <v>4333881</v>
      </c>
      <c r="D552" s="653">
        <v>12104891</v>
      </c>
    </row>
    <row r="553" spans="1:4" ht="15.75" thickBot="1">
      <c r="A553" s="652" t="s">
        <v>1819</v>
      </c>
      <c r="B553" s="653">
        <v>23554014</v>
      </c>
      <c r="C553" s="653">
        <v>22747612</v>
      </c>
      <c r="D553" s="653">
        <v>46301626</v>
      </c>
    </row>
    <row r="554" spans="1:4" ht="15.75" thickBot="1">
      <c r="A554" s="652" t="s">
        <v>1821</v>
      </c>
      <c r="B554" s="653">
        <v>2020766</v>
      </c>
      <c r="C554" s="653">
        <v>308274</v>
      </c>
      <c r="D554" s="653">
        <v>2329040</v>
      </c>
    </row>
    <row r="555" spans="1:4" ht="15.75" thickBot="1">
      <c r="A555" s="652" t="s">
        <v>1823</v>
      </c>
      <c r="B555" s="653">
        <v>10117566</v>
      </c>
      <c r="C555" s="653">
        <v>9073029</v>
      </c>
      <c r="D555" s="653">
        <v>19190595</v>
      </c>
    </row>
    <row r="556" spans="1:4" ht="24.75" thickBot="1">
      <c r="A556" s="652" t="s">
        <v>1825</v>
      </c>
      <c r="B556" s="653">
        <v>15263287</v>
      </c>
      <c r="C556" s="653">
        <v>4439145</v>
      </c>
      <c r="D556" s="653">
        <v>19702432</v>
      </c>
    </row>
    <row r="557" spans="1:4" ht="15.75" thickBot="1">
      <c r="A557" s="652" t="s">
        <v>1827</v>
      </c>
      <c r="B557" s="653">
        <v>5383327</v>
      </c>
      <c r="C557" s="653">
        <v>2570704</v>
      </c>
      <c r="D557" s="653">
        <v>7954031</v>
      </c>
    </row>
    <row r="558" spans="1:4" ht="15.75" thickBot="1">
      <c r="A558" s="652" t="s">
        <v>1829</v>
      </c>
      <c r="B558" s="653">
        <v>1519175</v>
      </c>
      <c r="C558" s="653">
        <v>230078</v>
      </c>
      <c r="D558" s="653">
        <v>1749253</v>
      </c>
    </row>
    <row r="559" spans="1:4" ht="15.75" thickBot="1">
      <c r="A559" s="652" t="s">
        <v>1831</v>
      </c>
      <c r="B559" s="653">
        <v>12696755</v>
      </c>
      <c r="C559" s="653">
        <v>10933951</v>
      </c>
      <c r="D559" s="653">
        <v>23630706</v>
      </c>
    </row>
    <row r="560" spans="1:4" ht="15.75" thickBot="1">
      <c r="A560" s="652" t="s">
        <v>1833</v>
      </c>
      <c r="B560" s="653">
        <v>3211741</v>
      </c>
      <c r="C560" s="653">
        <v>1034598</v>
      </c>
      <c r="D560" s="653">
        <v>4246339</v>
      </c>
    </row>
    <row r="561" spans="1:4" ht="24.75" thickBot="1">
      <c r="A561" s="652" t="s">
        <v>1835</v>
      </c>
      <c r="B561" s="653">
        <v>41550042</v>
      </c>
      <c r="C561" s="653">
        <v>17343794</v>
      </c>
      <c r="D561" s="653">
        <v>58893836</v>
      </c>
    </row>
    <row r="562" spans="1:4" ht="15.75" thickBot="1">
      <c r="A562" s="652" t="s">
        <v>1837</v>
      </c>
      <c r="B562" s="653">
        <v>15760313</v>
      </c>
      <c r="C562" s="653">
        <v>4862458</v>
      </c>
      <c r="D562" s="653">
        <v>20622771</v>
      </c>
    </row>
    <row r="563" spans="1:4" ht="15.75" thickBot="1">
      <c r="A563" s="652" t="s">
        <v>1839</v>
      </c>
      <c r="B563" s="653">
        <v>8718343</v>
      </c>
      <c r="C563" s="653">
        <v>2221076</v>
      </c>
      <c r="D563" s="653">
        <v>10939419</v>
      </c>
    </row>
    <row r="564" spans="1:4" ht="24.75" thickBot="1">
      <c r="A564" s="652" t="s">
        <v>1841</v>
      </c>
      <c r="B564" s="653">
        <v>2914571</v>
      </c>
      <c r="C564" s="653">
        <v>1264675</v>
      </c>
      <c r="D564" s="653">
        <v>4179246</v>
      </c>
    </row>
    <row r="565" spans="1:4" ht="15.75" thickBot="1">
      <c r="A565" s="652" t="s">
        <v>1843</v>
      </c>
      <c r="B565" s="653">
        <v>4302855</v>
      </c>
      <c r="C565" s="653">
        <v>936100</v>
      </c>
      <c r="D565" s="653">
        <v>5238955</v>
      </c>
    </row>
    <row r="566" spans="1:4" ht="15.75" thickBot="1">
      <c r="A566" s="652" t="s">
        <v>1845</v>
      </c>
      <c r="B566" s="653">
        <v>4672114</v>
      </c>
      <c r="C566" s="653">
        <v>898506</v>
      </c>
      <c r="D566" s="653">
        <v>5570620</v>
      </c>
    </row>
    <row r="567" spans="1:4" ht="15.75" thickBot="1">
      <c r="A567" s="652" t="s">
        <v>1847</v>
      </c>
      <c r="B567" s="653">
        <v>62884765</v>
      </c>
      <c r="C567" s="653">
        <v>34935712</v>
      </c>
      <c r="D567" s="653">
        <v>97820477</v>
      </c>
    </row>
    <row r="568" spans="1:4" ht="15.75" thickBot="1">
      <c r="A568" s="652" t="s">
        <v>1867</v>
      </c>
      <c r="B568" s="653">
        <v>9234302</v>
      </c>
      <c r="C568" s="653">
        <v>2363935</v>
      </c>
      <c r="D568" s="653">
        <v>11598237</v>
      </c>
    </row>
    <row r="569" spans="1:4" ht="15.75" thickBot="1">
      <c r="A569" s="652" t="s">
        <v>1851</v>
      </c>
      <c r="B569" s="653">
        <v>9072635</v>
      </c>
      <c r="C569" s="653">
        <v>2542884</v>
      </c>
      <c r="D569" s="653">
        <v>11615519</v>
      </c>
    </row>
    <row r="570" spans="1:4" ht="15.75" thickBot="1">
      <c r="A570" s="652" t="s">
        <v>1853</v>
      </c>
      <c r="B570" s="653">
        <v>4813732</v>
      </c>
      <c r="C570" s="653">
        <v>1274450</v>
      </c>
      <c r="D570" s="653">
        <v>6088182</v>
      </c>
    </row>
    <row r="571" spans="1:4" ht="15.75" thickBot="1">
      <c r="A571" s="652" t="s">
        <v>1855</v>
      </c>
      <c r="B571" s="653">
        <v>5292010</v>
      </c>
      <c r="C571" s="653">
        <v>1093245</v>
      </c>
      <c r="D571" s="653">
        <v>6385255</v>
      </c>
    </row>
    <row r="572" spans="1:4" ht="15.75" thickBot="1">
      <c r="A572" s="652" t="s">
        <v>1857</v>
      </c>
      <c r="B572" s="653">
        <v>27588223</v>
      </c>
      <c r="C572" s="653">
        <v>16611456</v>
      </c>
      <c r="D572" s="653">
        <v>44199679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14" sqref="B14"/>
    </sheetView>
  </sheetViews>
  <sheetFormatPr baseColWidth="10" defaultRowHeight="15"/>
  <cols>
    <col min="1" max="1" width="29.7109375" customWidth="1"/>
    <col min="2" max="2" width="37" customWidth="1"/>
  </cols>
  <sheetData>
    <row r="1" spans="1:2" ht="26.25" thickBot="1">
      <c r="A1" s="654" t="s">
        <v>1868</v>
      </c>
      <c r="B1" s="655" t="s">
        <v>651</v>
      </c>
    </row>
    <row r="2" spans="1:2" ht="15.75" thickBot="1">
      <c r="A2" s="656"/>
      <c r="B2" s="657"/>
    </row>
    <row r="3" spans="1:2" ht="15.75" thickBot="1">
      <c r="A3" s="658" t="s">
        <v>833</v>
      </c>
      <c r="B3" s="659">
        <v>9303073</v>
      </c>
    </row>
    <row r="4" spans="1:2" ht="15.75" thickBot="1">
      <c r="A4" s="658" t="s">
        <v>859</v>
      </c>
      <c r="B4" s="659">
        <v>2385639</v>
      </c>
    </row>
    <row r="5" spans="1:2" ht="15.75" thickBot="1">
      <c r="A5" s="658" t="s">
        <v>881</v>
      </c>
      <c r="B5" s="659">
        <v>1246850</v>
      </c>
    </row>
    <row r="6" spans="1:2" ht="15.75" thickBot="1">
      <c r="A6" s="658" t="s">
        <v>967</v>
      </c>
      <c r="B6" s="659">
        <v>6394027</v>
      </c>
    </row>
    <row r="7" spans="1:2" ht="15.75" thickBot="1">
      <c r="A7" s="658" t="s">
        <v>1127</v>
      </c>
      <c r="B7" s="659">
        <v>5820279</v>
      </c>
    </row>
    <row r="8" spans="1:2" ht="15.75" thickBot="1">
      <c r="A8" s="658" t="s">
        <v>1299</v>
      </c>
      <c r="B8" s="659">
        <v>2984272</v>
      </c>
    </row>
    <row r="9" spans="1:2" ht="15.75" thickBot="1">
      <c r="A9" s="658" t="s">
        <v>1495</v>
      </c>
      <c r="B9" s="659">
        <v>995145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30"/>
  <sheetViews>
    <sheetView showGridLines="0" zoomScale="75" zoomScaleNormal="75" workbookViewId="0">
      <selection activeCell="K22" sqref="K22"/>
    </sheetView>
  </sheetViews>
  <sheetFormatPr baseColWidth="10" defaultColWidth="11.5703125" defaultRowHeight="15.75"/>
  <cols>
    <col min="1" max="1" width="2.85546875" style="1045" customWidth="1"/>
    <col min="2" max="2" width="4.140625" style="1045" customWidth="1"/>
    <col min="3" max="3" width="34.7109375" style="1141" customWidth="1"/>
    <col min="4" max="4" width="17.140625" style="1141" customWidth="1"/>
    <col min="5" max="5" width="14.7109375" style="1141" customWidth="1"/>
    <col min="6" max="6" width="8.28515625" style="1141" customWidth="1"/>
    <col min="7" max="7" width="14.140625" style="1141" customWidth="1"/>
    <col min="8" max="8" width="8.28515625" style="1141" customWidth="1"/>
    <col min="9" max="9" width="14.7109375" style="1141" customWidth="1"/>
    <col min="10" max="10" width="1.28515625" style="1045" customWidth="1"/>
    <col min="11" max="11" width="18.85546875" style="1045" customWidth="1"/>
    <col min="12" max="12" width="0.7109375" style="1045" customWidth="1"/>
    <col min="13" max="13" width="10.28515625" style="1139" customWidth="1"/>
    <col min="14" max="14" width="1" style="1045" customWidth="1"/>
    <col min="15" max="15" width="19.7109375" style="1141" bestFit="1" customWidth="1"/>
    <col min="16" max="16" width="0.85546875" style="1141" customWidth="1"/>
    <col min="17" max="17" width="8.85546875" style="1141" customWidth="1"/>
    <col min="18" max="18" width="0.85546875" style="1045" customWidth="1"/>
    <col min="19" max="19" width="22" style="1045" bestFit="1" customWidth="1"/>
    <col min="20" max="20" width="14.140625" style="1045" bestFit="1" customWidth="1"/>
    <col min="21" max="16384" width="11.5703125" style="1045"/>
  </cols>
  <sheetData>
    <row r="2" spans="2:21" ht="22.15" customHeight="1">
      <c r="B2" s="1739" t="s">
        <v>3247</v>
      </c>
      <c r="C2" s="1739"/>
      <c r="D2" s="1739"/>
      <c r="E2" s="1739"/>
      <c r="F2" s="1739"/>
      <c r="G2" s="1739"/>
      <c r="H2" s="1739"/>
      <c r="I2" s="1739"/>
      <c r="J2" s="1739"/>
      <c r="K2" s="1739"/>
      <c r="L2" s="1739"/>
      <c r="M2" s="1739"/>
      <c r="N2" s="1739"/>
      <c r="O2" s="1739"/>
      <c r="P2" s="1739"/>
      <c r="Q2" s="1739"/>
    </row>
    <row r="3" spans="2:21" ht="16.5" thickBot="1">
      <c r="B3" s="1740" t="s">
        <v>3248</v>
      </c>
      <c r="C3" s="1740"/>
      <c r="D3" s="1740"/>
      <c r="E3" s="1740"/>
      <c r="F3" s="1740"/>
      <c r="G3" s="1740"/>
      <c r="H3" s="1740"/>
      <c r="I3" s="1740"/>
      <c r="J3" s="1740"/>
      <c r="K3" s="1740"/>
      <c r="L3" s="1740"/>
      <c r="M3" s="1740"/>
      <c r="N3" s="1740"/>
      <c r="O3" s="1740"/>
      <c r="P3" s="1740"/>
      <c r="Q3" s="1740"/>
    </row>
    <row r="4" spans="2:21" ht="3.6" customHeight="1">
      <c r="B4" s="1046"/>
      <c r="C4" s="1047"/>
      <c r="D4" s="1047"/>
      <c r="E4" s="1047"/>
      <c r="F4" s="1047"/>
      <c r="G4" s="1047"/>
      <c r="H4" s="1047"/>
      <c r="I4" s="1047"/>
      <c r="K4" s="1047"/>
      <c r="L4" s="1048"/>
      <c r="M4" s="1049"/>
      <c r="O4" s="1047"/>
      <c r="P4" s="1048"/>
      <c r="Q4" s="1050"/>
    </row>
    <row r="5" spans="2:21" ht="38.450000000000003" customHeight="1">
      <c r="B5" s="1051"/>
      <c r="C5" s="1052" t="s">
        <v>3249</v>
      </c>
      <c r="D5" s="1052" t="s">
        <v>2875</v>
      </c>
      <c r="E5" s="1052" t="s">
        <v>3250</v>
      </c>
      <c r="F5" s="1052" t="s">
        <v>3251</v>
      </c>
      <c r="G5" s="1052" t="s">
        <v>3252</v>
      </c>
      <c r="H5" s="1052" t="s">
        <v>3253</v>
      </c>
      <c r="I5" s="1052" t="s">
        <v>3254</v>
      </c>
      <c r="K5" s="1052" t="s">
        <v>3255</v>
      </c>
      <c r="L5" s="1052"/>
      <c r="M5" s="1053" t="s">
        <v>3256</v>
      </c>
      <c r="O5" s="1052" t="s">
        <v>3257</v>
      </c>
      <c r="P5" s="1052"/>
      <c r="Q5" s="1054" t="s">
        <v>3256</v>
      </c>
    </row>
    <row r="6" spans="2:21" ht="2.4500000000000002" customHeight="1">
      <c r="B6" s="1055"/>
      <c r="C6" s="1056"/>
      <c r="D6" s="1056"/>
      <c r="E6" s="1056"/>
      <c r="F6" s="1056"/>
      <c r="G6" s="1056"/>
      <c r="H6" s="1056"/>
      <c r="I6" s="1057"/>
      <c r="K6" s="1056">
        <v>0</v>
      </c>
      <c r="L6" s="1058"/>
      <c r="M6" s="1059"/>
      <c r="O6" s="1056"/>
      <c r="P6" s="1058"/>
      <c r="Q6" s="1060"/>
    </row>
    <row r="7" spans="2:21" s="1072" customFormat="1" ht="23.45" customHeight="1">
      <c r="B7" s="1061" t="s">
        <v>3258</v>
      </c>
      <c r="C7" s="1062"/>
      <c r="D7" s="1063"/>
      <c r="E7" s="1064"/>
      <c r="F7" s="1064"/>
      <c r="G7" s="1064"/>
      <c r="H7" s="1064"/>
      <c r="I7" s="1064"/>
      <c r="J7" s="1065"/>
      <c r="K7" s="1066">
        <f>SUM(K8:K8)</f>
        <v>300000000</v>
      </c>
      <c r="L7" s="1067"/>
      <c r="M7" s="1068">
        <f>M8</f>
        <v>1.838004442535726</v>
      </c>
      <c r="N7" s="1069"/>
      <c r="O7" s="1066">
        <v>0</v>
      </c>
      <c r="P7" s="1070"/>
      <c r="Q7" s="1071">
        <f>Q8</f>
        <v>0</v>
      </c>
    </row>
    <row r="8" spans="2:21" ht="17.45" customHeight="1">
      <c r="B8" s="1073"/>
      <c r="C8" s="1074" t="s">
        <v>3259</v>
      </c>
      <c r="D8" s="1075">
        <v>300000000</v>
      </c>
      <c r="E8" s="1076" t="s">
        <v>3260</v>
      </c>
      <c r="F8" s="1076">
        <v>0.55000000000000004</v>
      </c>
      <c r="G8" s="1077">
        <v>44552</v>
      </c>
      <c r="H8" s="1076">
        <v>0.6</v>
      </c>
      <c r="I8" s="1077">
        <v>44771</v>
      </c>
      <c r="J8" s="1078"/>
      <c r="K8" s="1079">
        <v>300000000</v>
      </c>
      <c r="L8" s="1080"/>
      <c r="M8" s="1081">
        <f>K8*100/$K$25</f>
        <v>1.838004442535726</v>
      </c>
      <c r="N8" s="1082"/>
      <c r="O8" s="1075">
        <v>0</v>
      </c>
      <c r="P8" s="1075"/>
      <c r="Q8" s="1083">
        <f>O8*100/$K$25</f>
        <v>0</v>
      </c>
    </row>
    <row r="9" spans="2:21" s="1072" customFormat="1" ht="23.45" customHeight="1">
      <c r="B9" s="1061" t="s">
        <v>3261</v>
      </c>
      <c r="C9" s="1062"/>
      <c r="D9" s="1084"/>
      <c r="E9" s="1064"/>
      <c r="F9" s="1064"/>
      <c r="G9" s="1064"/>
      <c r="H9" s="1064"/>
      <c r="I9" s="1064"/>
      <c r="J9" s="1065"/>
      <c r="K9" s="1085">
        <f>SUM(K11:K18)</f>
        <v>14487814650.230003</v>
      </c>
      <c r="L9" s="1067"/>
      <c r="M9" s="1068">
        <f>SUM(M11:M18)</f>
        <v>88.762225632523069</v>
      </c>
      <c r="N9" s="1069"/>
      <c r="O9" s="1085">
        <f>SUM(O11:O18)</f>
        <v>15575442119.33</v>
      </c>
      <c r="P9" s="1070"/>
      <c r="Q9" s="1071">
        <f>SUM(Q11:Q18)</f>
        <v>91.032939406155293</v>
      </c>
      <c r="S9" s="1086"/>
      <c r="T9" s="1086"/>
    </row>
    <row r="10" spans="2:21" ht="13.9" customHeight="1">
      <c r="B10" s="1073" t="s">
        <v>3262</v>
      </c>
      <c r="C10" s="1087"/>
      <c r="D10" s="1088"/>
      <c r="E10" s="1089"/>
      <c r="F10" s="1090"/>
      <c r="G10" s="1091"/>
      <c r="H10" s="1092"/>
      <c r="I10" s="1091"/>
      <c r="J10" s="1078"/>
      <c r="K10" s="1093"/>
      <c r="L10" s="1094"/>
      <c r="M10" s="1095"/>
      <c r="N10" s="1082"/>
      <c r="O10" s="1096"/>
      <c r="P10" s="1088"/>
      <c r="Q10" s="1097"/>
    </row>
    <row r="11" spans="2:21" ht="18.399999999999999" customHeight="1">
      <c r="B11" s="1098"/>
      <c r="C11" s="1099" t="s">
        <v>3263</v>
      </c>
      <c r="D11" s="1100">
        <v>752805612.47000003</v>
      </c>
      <c r="E11" s="1101" t="s">
        <v>3264</v>
      </c>
      <c r="F11" s="1102">
        <v>0.84</v>
      </c>
      <c r="G11" s="1103">
        <v>41865</v>
      </c>
      <c r="H11" s="1102">
        <v>170</v>
      </c>
      <c r="I11" s="1103">
        <v>48014</v>
      </c>
      <c r="J11" s="1104"/>
      <c r="K11" s="1105">
        <v>243558647.68999997</v>
      </c>
      <c r="L11" s="1106"/>
      <c r="M11" s="1107">
        <f>K11*100/$K$25</f>
        <v>1.4922062549073789</v>
      </c>
      <c r="N11" s="1108"/>
      <c r="O11" s="1100">
        <v>220057374.62</v>
      </c>
      <c r="P11" s="1100"/>
      <c r="Q11" s="1109">
        <f>O11*100/$O$25</f>
        <v>1.2861573685153151</v>
      </c>
      <c r="S11" s="1110"/>
      <c r="T11" s="1110"/>
    </row>
    <row r="12" spans="2:21" ht="18.399999999999999" customHeight="1">
      <c r="B12" s="1098"/>
      <c r="C12" s="1099" t="s">
        <v>3265</v>
      </c>
      <c r="D12" s="1100">
        <v>5000000000</v>
      </c>
      <c r="E12" s="1111" t="s">
        <v>3260</v>
      </c>
      <c r="F12" s="1112">
        <v>0.3</v>
      </c>
      <c r="G12" s="1103">
        <v>43868</v>
      </c>
      <c r="H12" s="1102">
        <v>240</v>
      </c>
      <c r="I12" s="1103">
        <v>51256</v>
      </c>
      <c r="J12" s="1104"/>
      <c r="K12" s="1105">
        <v>4588716206.9100018</v>
      </c>
      <c r="L12" s="1106"/>
      <c r="M12" s="1107">
        <f t="shared" ref="M12:M18" si="0">K12*100/$K$25</f>
        <v>28.113602579454231</v>
      </c>
      <c r="N12" s="1108"/>
      <c r="O12" s="1100">
        <v>4539732910.7600002</v>
      </c>
      <c r="P12" s="1100"/>
      <c r="Q12" s="1109">
        <f t="shared" ref="Q12:Q18" si="1">O12*100/$O$25</f>
        <v>26.533130027330568</v>
      </c>
      <c r="S12" s="1113"/>
      <c r="T12" s="1113"/>
    </row>
    <row r="13" spans="2:21" ht="18.399999999999999" customHeight="1">
      <c r="B13" s="1098"/>
      <c r="C13" s="1099" t="s">
        <v>3266</v>
      </c>
      <c r="D13" s="1100">
        <v>3018255494</v>
      </c>
      <c r="E13" s="1111" t="s">
        <v>3260</v>
      </c>
      <c r="F13" s="1102">
        <v>0.32</v>
      </c>
      <c r="G13" s="1103">
        <v>43868</v>
      </c>
      <c r="H13" s="1102">
        <v>240</v>
      </c>
      <c r="I13" s="1103">
        <v>51256</v>
      </c>
      <c r="J13" s="1104"/>
      <c r="K13" s="1105">
        <v>2955185235.3200002</v>
      </c>
      <c r="L13" s="1106"/>
      <c r="M13" s="1107">
        <f t="shared" si="0"/>
        <v>18.105478636780482</v>
      </c>
      <c r="N13" s="1108"/>
      <c r="O13" s="1100">
        <v>2923639437.8899999</v>
      </c>
      <c r="P13" s="1100"/>
      <c r="Q13" s="1109">
        <f t="shared" si="1"/>
        <v>17.087636405812347</v>
      </c>
      <c r="S13" s="1100"/>
      <c r="T13" s="1113"/>
    </row>
    <row r="14" spans="2:21" ht="18.399999999999999" customHeight="1">
      <c r="B14" s="1098"/>
      <c r="C14" s="1099" t="s">
        <v>3267</v>
      </c>
      <c r="D14" s="1100">
        <v>1000000000</v>
      </c>
      <c r="E14" s="1111" t="s">
        <v>3260</v>
      </c>
      <c r="F14" s="1102">
        <v>0.28999999999999998</v>
      </c>
      <c r="G14" s="1103">
        <v>43868</v>
      </c>
      <c r="H14" s="1102">
        <v>180</v>
      </c>
      <c r="I14" s="1103">
        <v>49431</v>
      </c>
      <c r="J14" s="1104"/>
      <c r="K14" s="1105">
        <v>949832888.89999998</v>
      </c>
      <c r="L14" s="1106"/>
      <c r="M14" s="1107">
        <f t="shared" si="0"/>
        <v>5.8193235648824757</v>
      </c>
      <c r="N14" s="1108"/>
      <c r="O14" s="1100">
        <v>903094714.48000002</v>
      </c>
      <c r="P14" s="1100"/>
      <c r="Q14" s="1109">
        <f t="shared" si="1"/>
        <v>5.2782685583767819</v>
      </c>
      <c r="S14" s="1113"/>
      <c r="T14" s="1113"/>
    </row>
    <row r="15" spans="2:21" ht="18.399999999999999" customHeight="1">
      <c r="B15" s="1098"/>
      <c r="C15" s="1099" t="s">
        <v>3268</v>
      </c>
      <c r="D15" s="1100">
        <v>362914800.47000003</v>
      </c>
      <c r="E15" s="1111" t="s">
        <v>3260</v>
      </c>
      <c r="F15" s="1112">
        <v>0.4</v>
      </c>
      <c r="G15" s="1103">
        <v>43868</v>
      </c>
      <c r="H15" s="1102">
        <v>180</v>
      </c>
      <c r="I15" s="1103">
        <v>49404</v>
      </c>
      <c r="J15" s="1104"/>
      <c r="K15" s="1105">
        <v>282608266.67000002</v>
      </c>
      <c r="L15" s="1106"/>
      <c r="M15" s="1107">
        <f t="shared" si="0"/>
        <v>1.7314508321226039</v>
      </c>
      <c r="N15" s="1108"/>
      <c r="O15" s="1100">
        <v>286810488.45999998</v>
      </c>
      <c r="P15" s="1100"/>
      <c r="Q15" s="1109">
        <f t="shared" si="1"/>
        <v>1.6763056622724046</v>
      </c>
      <c r="S15" s="1113"/>
      <c r="T15" s="1113"/>
    </row>
    <row r="16" spans="2:21" ht="18.399999999999999" customHeight="1">
      <c r="B16" s="1098"/>
      <c r="C16" s="1099" t="s">
        <v>3269</v>
      </c>
      <c r="D16" s="1100">
        <v>137085199.53</v>
      </c>
      <c r="E16" s="1111" t="s">
        <v>3260</v>
      </c>
      <c r="F16" s="1102">
        <v>0.34</v>
      </c>
      <c r="G16" s="1103">
        <v>43868</v>
      </c>
      <c r="H16" s="1102">
        <v>240</v>
      </c>
      <c r="I16" s="1103">
        <v>51256</v>
      </c>
      <c r="J16" s="1104"/>
      <c r="K16" s="1105">
        <v>134579146.54000002</v>
      </c>
      <c r="L16" s="1106"/>
      <c r="M16" s="1107">
        <f t="shared" si="0"/>
        <v>0.8245235640439551</v>
      </c>
      <c r="N16" s="1108"/>
      <c r="O16" s="1100">
        <v>133181455.84999999</v>
      </c>
      <c r="P16" s="1100"/>
      <c r="Q16" s="1109">
        <f t="shared" si="1"/>
        <v>0.77839841126372622</v>
      </c>
      <c r="S16" s="1100"/>
      <c r="T16" s="1100"/>
      <c r="U16" s="1100"/>
    </row>
    <row r="17" spans="2:20" ht="18.399999999999999" customHeight="1">
      <c r="B17" s="1098"/>
      <c r="C17" s="1099" t="s">
        <v>3270</v>
      </c>
      <c r="D17" s="1100">
        <v>4792200326.1199999</v>
      </c>
      <c r="E17" s="1111" t="s">
        <v>3260</v>
      </c>
      <c r="F17" s="1112">
        <v>0.4</v>
      </c>
      <c r="G17" s="1103">
        <v>43902</v>
      </c>
      <c r="H17" s="1102">
        <v>288</v>
      </c>
      <c r="I17" s="1103">
        <v>52750</v>
      </c>
      <c r="J17" s="1104"/>
      <c r="K17" s="1105">
        <v>4744962719.0900011</v>
      </c>
      <c r="L17" s="1106"/>
      <c r="M17" s="1107">
        <f t="shared" si="0"/>
        <v>29.070875191179404</v>
      </c>
      <c r="N17" s="1108"/>
      <c r="O17" s="1100">
        <v>4718844168.4899998</v>
      </c>
      <c r="P17" s="1100"/>
      <c r="Q17" s="1109">
        <f t="shared" si="1"/>
        <v>27.57997185351924</v>
      </c>
      <c r="S17" s="1100"/>
      <c r="T17" s="1113"/>
    </row>
    <row r="18" spans="2:20" ht="18" customHeight="1">
      <c r="B18" s="1098"/>
      <c r="C18" s="1099" t="s">
        <v>3271</v>
      </c>
      <c r="D18" s="1100">
        <v>2000000000</v>
      </c>
      <c r="E18" s="1111" t="s">
        <v>3260</v>
      </c>
      <c r="F18" s="1102">
        <v>0.35</v>
      </c>
      <c r="G18" s="1103">
        <v>43902</v>
      </c>
      <c r="H18" s="1102">
        <v>180</v>
      </c>
      <c r="I18" s="1114">
        <v>49465</v>
      </c>
      <c r="J18" s="1104"/>
      <c r="K18" s="1105">
        <v>588371539.11000001</v>
      </c>
      <c r="L18" s="1106"/>
      <c r="M18" s="1107">
        <f t="shared" si="0"/>
        <v>3.6047650091525423</v>
      </c>
      <c r="N18" s="1108"/>
      <c r="O18" s="1100">
        <v>1850081568.78</v>
      </c>
      <c r="P18" s="1100"/>
      <c r="Q18" s="1109">
        <f t="shared" si="1"/>
        <v>10.813071119064917</v>
      </c>
    </row>
    <row r="19" spans="2:20" ht="10.15" customHeight="1">
      <c r="B19" s="1098"/>
      <c r="C19" s="1087"/>
      <c r="D19" s="1094"/>
      <c r="E19" s="1115"/>
      <c r="F19" s="1092"/>
      <c r="G19" s="1091"/>
      <c r="H19" s="1092"/>
      <c r="I19" s="1116"/>
      <c r="J19" s="1078"/>
      <c r="K19" s="1117"/>
      <c r="L19" s="1094"/>
      <c r="M19" s="1095"/>
      <c r="N19" s="1082"/>
      <c r="O19" s="1100"/>
      <c r="P19" s="1088"/>
      <c r="Q19" s="1097"/>
    </row>
    <row r="20" spans="2:20" s="1072" customFormat="1" ht="23.25" customHeight="1">
      <c r="B20" s="1118" t="s">
        <v>3272</v>
      </c>
      <c r="C20" s="1741" t="s">
        <v>3273</v>
      </c>
      <c r="D20" s="1741"/>
      <c r="E20" s="1741"/>
      <c r="F20" s="1741"/>
      <c r="G20" s="1064"/>
      <c r="H20" s="1064"/>
      <c r="I20" s="1064"/>
      <c r="J20" s="1065"/>
      <c r="K20" s="1085">
        <f>SUM(K21:K23)</f>
        <v>1534235126</v>
      </c>
      <c r="L20" s="1067"/>
      <c r="M20" s="1068">
        <f>SUM(M22:M23)</f>
        <v>9.3997699249411983</v>
      </c>
      <c r="N20" s="1069"/>
      <c r="O20" s="1085">
        <f>SUM(O21:O23)</f>
        <v>1534235126</v>
      </c>
      <c r="P20" s="1070"/>
      <c r="Q20" s="1071">
        <f>SUM(Q22:Q23)</f>
        <v>8.9670605938446997</v>
      </c>
      <c r="T20" s="1100"/>
    </row>
    <row r="21" spans="2:20" ht="17.25" customHeight="1">
      <c r="B21" s="1119" t="s">
        <v>3274</v>
      </c>
      <c r="C21" s="1087"/>
      <c r="D21" s="1094"/>
      <c r="E21" s="1092"/>
      <c r="F21" s="1092"/>
      <c r="G21" s="1091"/>
      <c r="H21" s="1092"/>
      <c r="I21" s="1091"/>
      <c r="J21" s="1078"/>
      <c r="K21" s="1088"/>
      <c r="L21" s="1094"/>
      <c r="M21" s="1095"/>
      <c r="N21" s="1082"/>
      <c r="O21" s="1100"/>
      <c r="P21" s="1088"/>
      <c r="Q21" s="1097"/>
    </row>
    <row r="22" spans="2:20" ht="19.149999999999999" customHeight="1">
      <c r="B22" s="1120"/>
      <c r="C22" s="1099" t="s">
        <v>3275</v>
      </c>
      <c r="D22" s="1100">
        <v>405456000</v>
      </c>
      <c r="E22" s="1102" t="s">
        <v>3276</v>
      </c>
      <c r="F22" s="1102">
        <v>1.08</v>
      </c>
      <c r="G22" s="1103">
        <v>42146</v>
      </c>
      <c r="H22" s="1102">
        <v>240</v>
      </c>
      <c r="I22" s="1103">
        <v>49608</v>
      </c>
      <c r="J22" s="1104"/>
      <c r="K22" s="1100">
        <v>398859429</v>
      </c>
      <c r="L22" s="1106"/>
      <c r="M22" s="1107">
        <f>K22*100/$K$25</f>
        <v>2.4436846748308767</v>
      </c>
      <c r="N22" s="1108"/>
      <c r="O22" s="1100">
        <v>398859429</v>
      </c>
      <c r="P22" s="1100"/>
      <c r="Q22" s="1109">
        <f>O22*100/$O$25</f>
        <v>2.3311920107018187</v>
      </c>
      <c r="S22" s="1100"/>
      <c r="T22" s="1100"/>
    </row>
    <row r="23" spans="2:20" s="1125" customFormat="1" ht="14.25" customHeight="1">
      <c r="B23" s="1120"/>
      <c r="C23" s="1099" t="s">
        <v>3277</v>
      </c>
      <c r="D23" s="1100">
        <v>1200000000</v>
      </c>
      <c r="E23" s="1121" t="s">
        <v>3278</v>
      </c>
      <c r="F23" s="1102">
        <v>0.74</v>
      </c>
      <c r="G23" s="1103">
        <v>43084</v>
      </c>
      <c r="H23" s="1102">
        <v>240</v>
      </c>
      <c r="I23" s="1103">
        <v>50506</v>
      </c>
      <c r="J23" s="1122"/>
      <c r="K23" s="1100">
        <v>1135375697</v>
      </c>
      <c r="L23" s="1106"/>
      <c r="M23" s="1107">
        <f t="shared" ref="M23" si="2">K23*100/$K$25</f>
        <v>6.9560852501103216</v>
      </c>
      <c r="N23" s="1123"/>
      <c r="O23" s="1100">
        <v>1135375697</v>
      </c>
      <c r="P23" s="1124"/>
      <c r="Q23" s="1109">
        <f>O23*100/$O$25</f>
        <v>6.6358685831428819</v>
      </c>
    </row>
    <row r="24" spans="2:20" ht="7.9" customHeight="1">
      <c r="B24" s="1120"/>
      <c r="C24" s="1087"/>
      <c r="D24" s="1094"/>
      <c r="E24" s="1092"/>
      <c r="F24" s="1092"/>
      <c r="G24" s="1091"/>
      <c r="H24" s="1092"/>
      <c r="I24" s="1091"/>
      <c r="J24" s="1078"/>
      <c r="K24" s="1088"/>
      <c r="L24" s="1094"/>
      <c r="M24" s="1095"/>
      <c r="N24" s="1082"/>
      <c r="O24" s="1100"/>
      <c r="P24" s="1088"/>
      <c r="Q24" s="1097"/>
    </row>
    <row r="25" spans="2:20" s="1072" customFormat="1" ht="23.45" customHeight="1" thickBot="1">
      <c r="B25" s="1126"/>
      <c r="C25" s="1127" t="s">
        <v>3279</v>
      </c>
      <c r="D25" s="1128"/>
      <c r="E25" s="1129"/>
      <c r="F25" s="1129"/>
      <c r="G25" s="1129"/>
      <c r="H25" s="1129"/>
      <c r="I25" s="1129"/>
      <c r="J25" s="1130"/>
      <c r="K25" s="1131">
        <f>K7+K9+K20</f>
        <v>16322049776.230003</v>
      </c>
      <c r="L25" s="1132"/>
      <c r="M25" s="1133">
        <v>100</v>
      </c>
      <c r="N25" s="1134"/>
      <c r="O25" s="1135">
        <f>O7+O9+O20</f>
        <v>17109677245.33</v>
      </c>
      <c r="P25" s="1136"/>
      <c r="Q25" s="1137">
        <v>100</v>
      </c>
    </row>
    <row r="26" spans="2:20" ht="9.6" customHeight="1">
      <c r="C26" s="1138"/>
      <c r="D26" s="1138"/>
      <c r="E26" s="1138"/>
      <c r="F26" s="1138"/>
      <c r="G26" s="1138"/>
      <c r="H26" s="1138"/>
      <c r="I26" s="1138"/>
      <c r="O26" s="1100"/>
      <c r="P26" s="1138"/>
      <c r="Q26" s="1138"/>
    </row>
    <row r="27" spans="2:20" ht="15.75" customHeight="1">
      <c r="B27" s="1140" t="s">
        <v>3280</v>
      </c>
      <c r="C27" s="1742" t="s">
        <v>3281</v>
      </c>
      <c r="D27" s="1742"/>
      <c r="E27" s="1742"/>
      <c r="F27" s="1742"/>
      <c r="G27" s="1742"/>
      <c r="H27" s="1742"/>
      <c r="I27" s="1742"/>
      <c r="J27" s="1742"/>
      <c r="K27" s="1742"/>
      <c r="L27" s="1742"/>
      <c r="M27" s="1742"/>
      <c r="N27" s="1742"/>
      <c r="O27" s="1742"/>
      <c r="P27" s="1742"/>
      <c r="Q27" s="1742"/>
    </row>
    <row r="28" spans="2:20" ht="19.5" customHeight="1">
      <c r="B28" s="1140" t="s">
        <v>3282</v>
      </c>
      <c r="C28" s="1743" t="s">
        <v>3283</v>
      </c>
      <c r="D28" s="1743"/>
      <c r="E28" s="1743"/>
      <c r="F28" s="1743"/>
      <c r="G28" s="1743"/>
      <c r="H28" s="1743"/>
      <c r="I28" s="1743"/>
      <c r="J28" s="1743"/>
      <c r="K28" s="1743"/>
      <c r="L28" s="1743"/>
      <c r="M28" s="1743"/>
      <c r="N28" s="1743"/>
      <c r="O28" s="1743"/>
      <c r="P28" s="1743"/>
      <c r="Q28" s="1743"/>
    </row>
    <row r="29" spans="2:20" ht="19.5" customHeight="1">
      <c r="B29" s="1140" t="s">
        <v>3284</v>
      </c>
      <c r="C29" s="1743" t="s">
        <v>3285</v>
      </c>
      <c r="D29" s="1743"/>
      <c r="E29" s="1743"/>
      <c r="F29" s="1743"/>
      <c r="G29" s="1743"/>
      <c r="H29" s="1743"/>
      <c r="I29" s="1743"/>
      <c r="J29" s="1743"/>
      <c r="K29" s="1743"/>
      <c r="L29" s="1743"/>
      <c r="M29" s="1743"/>
      <c r="N29" s="1743"/>
      <c r="O29" s="1743"/>
      <c r="P29" s="1743"/>
      <c r="Q29" s="1743"/>
    </row>
    <row r="30" spans="2:20" ht="27.75" customHeight="1">
      <c r="B30" s="1140" t="s">
        <v>3286</v>
      </c>
      <c r="C30" s="1737" t="s">
        <v>3287</v>
      </c>
      <c r="D30" s="1738"/>
      <c r="E30" s="1738"/>
      <c r="F30" s="1738"/>
      <c r="G30" s="1738"/>
      <c r="H30" s="1738"/>
      <c r="I30" s="1738"/>
      <c r="J30" s="1738"/>
      <c r="K30" s="1738"/>
      <c r="L30" s="1738"/>
      <c r="M30" s="1738"/>
      <c r="N30" s="1738"/>
      <c r="O30" s="1738"/>
      <c r="P30" s="1738"/>
      <c r="Q30" s="1738"/>
    </row>
  </sheetData>
  <mergeCells count="7">
    <mergeCell ref="C30:Q30"/>
    <mergeCell ref="B2:Q2"/>
    <mergeCell ref="B3:Q3"/>
    <mergeCell ref="C20:F20"/>
    <mergeCell ref="C27:Q27"/>
    <mergeCell ref="C28:Q28"/>
    <mergeCell ref="C29:Q29"/>
  </mergeCells>
  <pageMargins left="0.74803149606299213" right="0.74803149606299213" top="0.98425196850393704" bottom="0.98425196850393704" header="0.51181102362204722" footer="0.51181102362204722"/>
  <pageSetup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M29"/>
  <sheetViews>
    <sheetView showGridLines="0" tabSelected="1" topLeftCell="A7" zoomScale="124" zoomScaleNormal="124" zoomScaleSheetLayoutView="100" workbookViewId="0">
      <selection activeCell="K5" sqref="K5"/>
    </sheetView>
  </sheetViews>
  <sheetFormatPr baseColWidth="10" defaultRowHeight="12.75"/>
  <cols>
    <col min="1" max="1" width="24.28515625" style="102" customWidth="1"/>
    <col min="2" max="2" width="14.85546875" style="102" bestFit="1" customWidth="1"/>
    <col min="3" max="3" width="15" style="102" bestFit="1" customWidth="1"/>
    <col min="4" max="4" width="11.28515625" style="102" customWidth="1"/>
    <col min="5" max="5" width="11.42578125" style="102"/>
    <col min="6" max="6" width="10.5703125" style="102" customWidth="1"/>
    <col min="7" max="7" width="9.28515625" style="102" customWidth="1"/>
    <col min="8" max="8" width="16.5703125" style="102" bestFit="1" customWidth="1"/>
    <col min="9" max="10" width="11.42578125" style="102"/>
    <col min="11" max="11" width="16.5703125" style="102" bestFit="1" customWidth="1"/>
    <col min="12" max="12" width="14.85546875" style="102" bestFit="1" customWidth="1"/>
    <col min="13" max="13" width="13.85546875" style="102" bestFit="1" customWidth="1"/>
    <col min="14" max="253" width="11.42578125" style="102"/>
    <col min="254" max="254" width="22.140625" style="102" customWidth="1"/>
    <col min="255" max="255" width="14" style="102" customWidth="1"/>
    <col min="256" max="256" width="11.42578125" style="102"/>
    <col min="257" max="257" width="11.28515625" style="102" customWidth="1"/>
    <col min="258" max="258" width="11.42578125" style="102"/>
    <col min="259" max="259" width="10.5703125" style="102" customWidth="1"/>
    <col min="260" max="260" width="9.28515625" style="102" customWidth="1"/>
    <col min="261" max="509" width="11.42578125" style="102"/>
    <col min="510" max="510" width="22.140625" style="102" customWidth="1"/>
    <col min="511" max="511" width="14" style="102" customWidth="1"/>
    <col min="512" max="512" width="11.42578125" style="102"/>
    <col min="513" max="513" width="11.28515625" style="102" customWidth="1"/>
    <col min="514" max="514" width="11.42578125" style="102"/>
    <col min="515" max="515" width="10.5703125" style="102" customWidth="1"/>
    <col min="516" max="516" width="9.28515625" style="102" customWidth="1"/>
    <col min="517" max="765" width="11.42578125" style="102"/>
    <col min="766" max="766" width="22.140625" style="102" customWidth="1"/>
    <col min="767" max="767" width="14" style="102" customWidth="1"/>
    <col min="768" max="768" width="11.42578125" style="102"/>
    <col min="769" max="769" width="11.28515625" style="102" customWidth="1"/>
    <col min="770" max="770" width="11.42578125" style="102"/>
    <col min="771" max="771" width="10.5703125" style="102" customWidth="1"/>
    <col min="772" max="772" width="9.28515625" style="102" customWidth="1"/>
    <col min="773" max="1021" width="11.42578125" style="102"/>
    <col min="1022" max="1022" width="22.140625" style="102" customWidth="1"/>
    <col min="1023" max="1023" width="14" style="102" customWidth="1"/>
    <col min="1024" max="1024" width="11.42578125" style="102"/>
    <col min="1025" max="1025" width="11.28515625" style="102" customWidth="1"/>
    <col min="1026" max="1026" width="11.42578125" style="102"/>
    <col min="1027" max="1027" width="10.5703125" style="102" customWidth="1"/>
    <col min="1028" max="1028" width="9.28515625" style="102" customWidth="1"/>
    <col min="1029" max="1277" width="11.42578125" style="102"/>
    <col min="1278" max="1278" width="22.140625" style="102" customWidth="1"/>
    <col min="1279" max="1279" width="14" style="102" customWidth="1"/>
    <col min="1280" max="1280" width="11.42578125" style="102"/>
    <col min="1281" max="1281" width="11.28515625" style="102" customWidth="1"/>
    <col min="1282" max="1282" width="11.42578125" style="102"/>
    <col min="1283" max="1283" width="10.5703125" style="102" customWidth="1"/>
    <col min="1284" max="1284" width="9.28515625" style="102" customWidth="1"/>
    <col min="1285" max="1533" width="11.42578125" style="102"/>
    <col min="1534" max="1534" width="22.140625" style="102" customWidth="1"/>
    <col min="1535" max="1535" width="14" style="102" customWidth="1"/>
    <col min="1536" max="1536" width="11.42578125" style="102"/>
    <col min="1537" max="1537" width="11.28515625" style="102" customWidth="1"/>
    <col min="1538" max="1538" width="11.42578125" style="102"/>
    <col min="1539" max="1539" width="10.5703125" style="102" customWidth="1"/>
    <col min="1540" max="1540" width="9.28515625" style="102" customWidth="1"/>
    <col min="1541" max="1789" width="11.42578125" style="102"/>
    <col min="1790" max="1790" width="22.140625" style="102" customWidth="1"/>
    <col min="1791" max="1791" width="14" style="102" customWidth="1"/>
    <col min="1792" max="1792" width="11.42578125" style="102"/>
    <col min="1793" max="1793" width="11.28515625" style="102" customWidth="1"/>
    <col min="1794" max="1794" width="11.42578125" style="102"/>
    <col min="1795" max="1795" width="10.5703125" style="102" customWidth="1"/>
    <col min="1796" max="1796" width="9.28515625" style="102" customWidth="1"/>
    <col min="1797" max="2045" width="11.42578125" style="102"/>
    <col min="2046" max="2046" width="22.140625" style="102" customWidth="1"/>
    <col min="2047" max="2047" width="14" style="102" customWidth="1"/>
    <col min="2048" max="2048" width="11.42578125" style="102"/>
    <col min="2049" max="2049" width="11.28515625" style="102" customWidth="1"/>
    <col min="2050" max="2050" width="11.42578125" style="102"/>
    <col min="2051" max="2051" width="10.5703125" style="102" customWidth="1"/>
    <col min="2052" max="2052" width="9.28515625" style="102" customWidth="1"/>
    <col min="2053" max="2301" width="11.42578125" style="102"/>
    <col min="2302" max="2302" width="22.140625" style="102" customWidth="1"/>
    <col min="2303" max="2303" width="14" style="102" customWidth="1"/>
    <col min="2304" max="2304" width="11.42578125" style="102"/>
    <col min="2305" max="2305" width="11.28515625" style="102" customWidth="1"/>
    <col min="2306" max="2306" width="11.42578125" style="102"/>
    <col min="2307" max="2307" width="10.5703125" style="102" customWidth="1"/>
    <col min="2308" max="2308" width="9.28515625" style="102" customWidth="1"/>
    <col min="2309" max="2557" width="11.42578125" style="102"/>
    <col min="2558" max="2558" width="22.140625" style="102" customWidth="1"/>
    <col min="2559" max="2559" width="14" style="102" customWidth="1"/>
    <col min="2560" max="2560" width="11.42578125" style="102"/>
    <col min="2561" max="2561" width="11.28515625" style="102" customWidth="1"/>
    <col min="2562" max="2562" width="11.42578125" style="102"/>
    <col min="2563" max="2563" width="10.5703125" style="102" customWidth="1"/>
    <col min="2564" max="2564" width="9.28515625" style="102" customWidth="1"/>
    <col min="2565" max="2813" width="11.42578125" style="102"/>
    <col min="2814" max="2814" width="22.140625" style="102" customWidth="1"/>
    <col min="2815" max="2815" width="14" style="102" customWidth="1"/>
    <col min="2816" max="2816" width="11.42578125" style="102"/>
    <col min="2817" max="2817" width="11.28515625" style="102" customWidth="1"/>
    <col min="2818" max="2818" width="11.42578125" style="102"/>
    <col min="2819" max="2819" width="10.5703125" style="102" customWidth="1"/>
    <col min="2820" max="2820" width="9.28515625" style="102" customWidth="1"/>
    <col min="2821" max="3069" width="11.42578125" style="102"/>
    <col min="3070" max="3070" width="22.140625" style="102" customWidth="1"/>
    <col min="3071" max="3071" width="14" style="102" customWidth="1"/>
    <col min="3072" max="3072" width="11.42578125" style="102"/>
    <col min="3073" max="3073" width="11.28515625" style="102" customWidth="1"/>
    <col min="3074" max="3074" width="11.42578125" style="102"/>
    <col min="3075" max="3075" width="10.5703125" style="102" customWidth="1"/>
    <col min="3076" max="3076" width="9.28515625" style="102" customWidth="1"/>
    <col min="3077" max="3325" width="11.42578125" style="102"/>
    <col min="3326" max="3326" width="22.140625" style="102" customWidth="1"/>
    <col min="3327" max="3327" width="14" style="102" customWidth="1"/>
    <col min="3328" max="3328" width="11.42578125" style="102"/>
    <col min="3329" max="3329" width="11.28515625" style="102" customWidth="1"/>
    <col min="3330" max="3330" width="11.42578125" style="102"/>
    <col min="3331" max="3331" width="10.5703125" style="102" customWidth="1"/>
    <col min="3332" max="3332" width="9.28515625" style="102" customWidth="1"/>
    <col min="3333" max="3581" width="11.42578125" style="102"/>
    <col min="3582" max="3582" width="22.140625" style="102" customWidth="1"/>
    <col min="3583" max="3583" width="14" style="102" customWidth="1"/>
    <col min="3584" max="3584" width="11.42578125" style="102"/>
    <col min="3585" max="3585" width="11.28515625" style="102" customWidth="1"/>
    <col min="3586" max="3586" width="11.42578125" style="102"/>
    <col min="3587" max="3587" width="10.5703125" style="102" customWidth="1"/>
    <col min="3588" max="3588" width="9.28515625" style="102" customWidth="1"/>
    <col min="3589" max="3837" width="11.42578125" style="102"/>
    <col min="3838" max="3838" width="22.140625" style="102" customWidth="1"/>
    <col min="3839" max="3839" width="14" style="102" customWidth="1"/>
    <col min="3840" max="3840" width="11.42578125" style="102"/>
    <col min="3841" max="3841" width="11.28515625" style="102" customWidth="1"/>
    <col min="3842" max="3842" width="11.42578125" style="102"/>
    <col min="3843" max="3843" width="10.5703125" style="102" customWidth="1"/>
    <col min="3844" max="3844" width="9.28515625" style="102" customWidth="1"/>
    <col min="3845" max="4093" width="11.42578125" style="102"/>
    <col min="4094" max="4094" width="22.140625" style="102" customWidth="1"/>
    <col min="4095" max="4095" width="14" style="102" customWidth="1"/>
    <col min="4096" max="4096" width="11.42578125" style="102"/>
    <col min="4097" max="4097" width="11.28515625" style="102" customWidth="1"/>
    <col min="4098" max="4098" width="11.42578125" style="102"/>
    <col min="4099" max="4099" width="10.5703125" style="102" customWidth="1"/>
    <col min="4100" max="4100" width="9.28515625" style="102" customWidth="1"/>
    <col min="4101" max="4349" width="11.42578125" style="102"/>
    <col min="4350" max="4350" width="22.140625" style="102" customWidth="1"/>
    <col min="4351" max="4351" width="14" style="102" customWidth="1"/>
    <col min="4352" max="4352" width="11.42578125" style="102"/>
    <col min="4353" max="4353" width="11.28515625" style="102" customWidth="1"/>
    <col min="4354" max="4354" width="11.42578125" style="102"/>
    <col min="4355" max="4355" width="10.5703125" style="102" customWidth="1"/>
    <col min="4356" max="4356" width="9.28515625" style="102" customWidth="1"/>
    <col min="4357" max="4605" width="11.42578125" style="102"/>
    <col min="4606" max="4606" width="22.140625" style="102" customWidth="1"/>
    <col min="4607" max="4607" width="14" style="102" customWidth="1"/>
    <col min="4608" max="4608" width="11.42578125" style="102"/>
    <col min="4609" max="4609" width="11.28515625" style="102" customWidth="1"/>
    <col min="4610" max="4610" width="11.42578125" style="102"/>
    <col min="4611" max="4611" width="10.5703125" style="102" customWidth="1"/>
    <col min="4612" max="4612" width="9.28515625" style="102" customWidth="1"/>
    <col min="4613" max="4861" width="11.42578125" style="102"/>
    <col min="4862" max="4862" width="22.140625" style="102" customWidth="1"/>
    <col min="4863" max="4863" width="14" style="102" customWidth="1"/>
    <col min="4864" max="4864" width="11.42578125" style="102"/>
    <col min="4865" max="4865" width="11.28515625" style="102" customWidth="1"/>
    <col min="4866" max="4866" width="11.42578125" style="102"/>
    <col min="4867" max="4867" width="10.5703125" style="102" customWidth="1"/>
    <col min="4868" max="4868" width="9.28515625" style="102" customWidth="1"/>
    <col min="4869" max="5117" width="11.42578125" style="102"/>
    <col min="5118" max="5118" width="22.140625" style="102" customWidth="1"/>
    <col min="5119" max="5119" width="14" style="102" customWidth="1"/>
    <col min="5120" max="5120" width="11.42578125" style="102"/>
    <col min="5121" max="5121" width="11.28515625" style="102" customWidth="1"/>
    <col min="5122" max="5122" width="11.42578125" style="102"/>
    <col min="5123" max="5123" width="10.5703125" style="102" customWidth="1"/>
    <col min="5124" max="5124" width="9.28515625" style="102" customWidth="1"/>
    <col min="5125" max="5373" width="11.42578125" style="102"/>
    <col min="5374" max="5374" width="22.140625" style="102" customWidth="1"/>
    <col min="5375" max="5375" width="14" style="102" customWidth="1"/>
    <col min="5376" max="5376" width="11.42578125" style="102"/>
    <col min="5377" max="5377" width="11.28515625" style="102" customWidth="1"/>
    <col min="5378" max="5378" width="11.42578125" style="102"/>
    <col min="5379" max="5379" width="10.5703125" style="102" customWidth="1"/>
    <col min="5380" max="5380" width="9.28515625" style="102" customWidth="1"/>
    <col min="5381" max="5629" width="11.42578125" style="102"/>
    <col min="5630" max="5630" width="22.140625" style="102" customWidth="1"/>
    <col min="5631" max="5631" width="14" style="102" customWidth="1"/>
    <col min="5632" max="5632" width="11.42578125" style="102"/>
    <col min="5633" max="5633" width="11.28515625" style="102" customWidth="1"/>
    <col min="5634" max="5634" width="11.42578125" style="102"/>
    <col min="5635" max="5635" width="10.5703125" style="102" customWidth="1"/>
    <col min="5636" max="5636" width="9.28515625" style="102" customWidth="1"/>
    <col min="5637" max="5885" width="11.42578125" style="102"/>
    <col min="5886" max="5886" width="22.140625" style="102" customWidth="1"/>
    <col min="5887" max="5887" width="14" style="102" customWidth="1"/>
    <col min="5888" max="5888" width="11.42578125" style="102"/>
    <col min="5889" max="5889" width="11.28515625" style="102" customWidth="1"/>
    <col min="5890" max="5890" width="11.42578125" style="102"/>
    <col min="5891" max="5891" width="10.5703125" style="102" customWidth="1"/>
    <col min="5892" max="5892" width="9.28515625" style="102" customWidth="1"/>
    <col min="5893" max="6141" width="11.42578125" style="102"/>
    <col min="6142" max="6142" width="22.140625" style="102" customWidth="1"/>
    <col min="6143" max="6143" width="14" style="102" customWidth="1"/>
    <col min="6144" max="6144" width="11.42578125" style="102"/>
    <col min="6145" max="6145" width="11.28515625" style="102" customWidth="1"/>
    <col min="6146" max="6146" width="11.42578125" style="102"/>
    <col min="6147" max="6147" width="10.5703125" style="102" customWidth="1"/>
    <col min="6148" max="6148" width="9.28515625" style="102" customWidth="1"/>
    <col min="6149" max="6397" width="11.42578125" style="102"/>
    <col min="6398" max="6398" width="22.140625" style="102" customWidth="1"/>
    <col min="6399" max="6399" width="14" style="102" customWidth="1"/>
    <col min="6400" max="6400" width="11.42578125" style="102"/>
    <col min="6401" max="6401" width="11.28515625" style="102" customWidth="1"/>
    <col min="6402" max="6402" width="11.42578125" style="102"/>
    <col min="6403" max="6403" width="10.5703125" style="102" customWidth="1"/>
    <col min="6404" max="6404" width="9.28515625" style="102" customWidth="1"/>
    <col min="6405" max="6653" width="11.42578125" style="102"/>
    <col min="6654" max="6654" width="22.140625" style="102" customWidth="1"/>
    <col min="6655" max="6655" width="14" style="102" customWidth="1"/>
    <col min="6656" max="6656" width="11.42578125" style="102"/>
    <col min="6657" max="6657" width="11.28515625" style="102" customWidth="1"/>
    <col min="6658" max="6658" width="11.42578125" style="102"/>
    <col min="6659" max="6659" width="10.5703125" style="102" customWidth="1"/>
    <col min="6660" max="6660" width="9.28515625" style="102" customWidth="1"/>
    <col min="6661" max="6909" width="11.42578125" style="102"/>
    <col min="6910" max="6910" width="22.140625" style="102" customWidth="1"/>
    <col min="6911" max="6911" width="14" style="102" customWidth="1"/>
    <col min="6912" max="6912" width="11.42578125" style="102"/>
    <col min="6913" max="6913" width="11.28515625" style="102" customWidth="1"/>
    <col min="6914" max="6914" width="11.42578125" style="102"/>
    <col min="6915" max="6915" width="10.5703125" style="102" customWidth="1"/>
    <col min="6916" max="6916" width="9.28515625" style="102" customWidth="1"/>
    <col min="6917" max="7165" width="11.42578125" style="102"/>
    <col min="7166" max="7166" width="22.140625" style="102" customWidth="1"/>
    <col min="7167" max="7167" width="14" style="102" customWidth="1"/>
    <col min="7168" max="7168" width="11.42578125" style="102"/>
    <col min="7169" max="7169" width="11.28515625" style="102" customWidth="1"/>
    <col min="7170" max="7170" width="11.42578125" style="102"/>
    <col min="7171" max="7171" width="10.5703125" style="102" customWidth="1"/>
    <col min="7172" max="7172" width="9.28515625" style="102" customWidth="1"/>
    <col min="7173" max="7421" width="11.42578125" style="102"/>
    <col min="7422" max="7422" width="22.140625" style="102" customWidth="1"/>
    <col min="7423" max="7423" width="14" style="102" customWidth="1"/>
    <col min="7424" max="7424" width="11.42578125" style="102"/>
    <col min="7425" max="7425" width="11.28515625" style="102" customWidth="1"/>
    <col min="7426" max="7426" width="11.42578125" style="102"/>
    <col min="7427" max="7427" width="10.5703125" style="102" customWidth="1"/>
    <col min="7428" max="7428" width="9.28515625" style="102" customWidth="1"/>
    <col min="7429" max="7677" width="11.42578125" style="102"/>
    <col min="7678" max="7678" width="22.140625" style="102" customWidth="1"/>
    <col min="7679" max="7679" width="14" style="102" customWidth="1"/>
    <col min="7680" max="7680" width="11.42578125" style="102"/>
    <col min="7681" max="7681" width="11.28515625" style="102" customWidth="1"/>
    <col min="7682" max="7682" width="11.42578125" style="102"/>
    <col min="7683" max="7683" width="10.5703125" style="102" customWidth="1"/>
    <col min="7684" max="7684" width="9.28515625" style="102" customWidth="1"/>
    <col min="7685" max="7933" width="11.42578125" style="102"/>
    <col min="7934" max="7934" width="22.140625" style="102" customWidth="1"/>
    <col min="7935" max="7935" width="14" style="102" customWidth="1"/>
    <col min="7936" max="7936" width="11.42578125" style="102"/>
    <col min="7937" max="7937" width="11.28515625" style="102" customWidth="1"/>
    <col min="7938" max="7938" width="11.42578125" style="102"/>
    <col min="7939" max="7939" width="10.5703125" style="102" customWidth="1"/>
    <col min="7940" max="7940" width="9.28515625" style="102" customWidth="1"/>
    <col min="7941" max="8189" width="11.42578125" style="102"/>
    <col min="8190" max="8190" width="22.140625" style="102" customWidth="1"/>
    <col min="8191" max="8191" width="14" style="102" customWidth="1"/>
    <col min="8192" max="8192" width="11.42578125" style="102"/>
    <col min="8193" max="8193" width="11.28515625" style="102" customWidth="1"/>
    <col min="8194" max="8194" width="11.42578125" style="102"/>
    <col min="8195" max="8195" width="10.5703125" style="102" customWidth="1"/>
    <col min="8196" max="8196" width="9.28515625" style="102" customWidth="1"/>
    <col min="8197" max="8445" width="11.42578125" style="102"/>
    <col min="8446" max="8446" width="22.140625" style="102" customWidth="1"/>
    <col min="8447" max="8447" width="14" style="102" customWidth="1"/>
    <col min="8448" max="8448" width="11.42578125" style="102"/>
    <col min="8449" max="8449" width="11.28515625" style="102" customWidth="1"/>
    <col min="8450" max="8450" width="11.42578125" style="102"/>
    <col min="8451" max="8451" width="10.5703125" style="102" customWidth="1"/>
    <col min="8452" max="8452" width="9.28515625" style="102" customWidth="1"/>
    <col min="8453" max="8701" width="11.42578125" style="102"/>
    <col min="8702" max="8702" width="22.140625" style="102" customWidth="1"/>
    <col min="8703" max="8703" width="14" style="102" customWidth="1"/>
    <col min="8704" max="8704" width="11.42578125" style="102"/>
    <col min="8705" max="8705" width="11.28515625" style="102" customWidth="1"/>
    <col min="8706" max="8706" width="11.42578125" style="102"/>
    <col min="8707" max="8707" width="10.5703125" style="102" customWidth="1"/>
    <col min="8708" max="8708" width="9.28515625" style="102" customWidth="1"/>
    <col min="8709" max="8957" width="11.42578125" style="102"/>
    <col min="8958" max="8958" width="22.140625" style="102" customWidth="1"/>
    <col min="8959" max="8959" width="14" style="102" customWidth="1"/>
    <col min="8960" max="8960" width="11.42578125" style="102"/>
    <col min="8961" max="8961" width="11.28515625" style="102" customWidth="1"/>
    <col min="8962" max="8962" width="11.42578125" style="102"/>
    <col min="8963" max="8963" width="10.5703125" style="102" customWidth="1"/>
    <col min="8964" max="8964" width="9.28515625" style="102" customWidth="1"/>
    <col min="8965" max="9213" width="11.42578125" style="102"/>
    <col min="9214" max="9214" width="22.140625" style="102" customWidth="1"/>
    <col min="9215" max="9215" width="14" style="102" customWidth="1"/>
    <col min="9216" max="9216" width="11.42578125" style="102"/>
    <col min="9217" max="9217" width="11.28515625" style="102" customWidth="1"/>
    <col min="9218" max="9218" width="11.42578125" style="102"/>
    <col min="9219" max="9219" width="10.5703125" style="102" customWidth="1"/>
    <col min="9220" max="9220" width="9.28515625" style="102" customWidth="1"/>
    <col min="9221" max="9469" width="11.42578125" style="102"/>
    <col min="9470" max="9470" width="22.140625" style="102" customWidth="1"/>
    <col min="9471" max="9471" width="14" style="102" customWidth="1"/>
    <col min="9472" max="9472" width="11.42578125" style="102"/>
    <col min="9473" max="9473" width="11.28515625" style="102" customWidth="1"/>
    <col min="9474" max="9474" width="11.42578125" style="102"/>
    <col min="9475" max="9475" width="10.5703125" style="102" customWidth="1"/>
    <col min="9476" max="9476" width="9.28515625" style="102" customWidth="1"/>
    <col min="9477" max="9725" width="11.42578125" style="102"/>
    <col min="9726" max="9726" width="22.140625" style="102" customWidth="1"/>
    <col min="9727" max="9727" width="14" style="102" customWidth="1"/>
    <col min="9728" max="9728" width="11.42578125" style="102"/>
    <col min="9729" max="9729" width="11.28515625" style="102" customWidth="1"/>
    <col min="9730" max="9730" width="11.42578125" style="102"/>
    <col min="9731" max="9731" width="10.5703125" style="102" customWidth="1"/>
    <col min="9732" max="9732" width="9.28515625" style="102" customWidth="1"/>
    <col min="9733" max="9981" width="11.42578125" style="102"/>
    <col min="9982" max="9982" width="22.140625" style="102" customWidth="1"/>
    <col min="9983" max="9983" width="14" style="102" customWidth="1"/>
    <col min="9984" max="9984" width="11.42578125" style="102"/>
    <col min="9985" max="9985" width="11.28515625" style="102" customWidth="1"/>
    <col min="9986" max="9986" width="11.42578125" style="102"/>
    <col min="9987" max="9987" width="10.5703125" style="102" customWidth="1"/>
    <col min="9988" max="9988" width="9.28515625" style="102" customWidth="1"/>
    <col min="9989" max="10237" width="11.42578125" style="102"/>
    <col min="10238" max="10238" width="22.140625" style="102" customWidth="1"/>
    <col min="10239" max="10239" width="14" style="102" customWidth="1"/>
    <col min="10240" max="10240" width="11.42578125" style="102"/>
    <col min="10241" max="10241" width="11.28515625" style="102" customWidth="1"/>
    <col min="10242" max="10242" width="11.42578125" style="102"/>
    <col min="10243" max="10243" width="10.5703125" style="102" customWidth="1"/>
    <col min="10244" max="10244" width="9.28515625" style="102" customWidth="1"/>
    <col min="10245" max="10493" width="11.42578125" style="102"/>
    <col min="10494" max="10494" width="22.140625" style="102" customWidth="1"/>
    <col min="10495" max="10495" width="14" style="102" customWidth="1"/>
    <col min="10496" max="10496" width="11.42578125" style="102"/>
    <col min="10497" max="10497" width="11.28515625" style="102" customWidth="1"/>
    <col min="10498" max="10498" width="11.42578125" style="102"/>
    <col min="10499" max="10499" width="10.5703125" style="102" customWidth="1"/>
    <col min="10500" max="10500" width="9.28515625" style="102" customWidth="1"/>
    <col min="10501" max="10749" width="11.42578125" style="102"/>
    <col min="10750" max="10750" width="22.140625" style="102" customWidth="1"/>
    <col min="10751" max="10751" width="14" style="102" customWidth="1"/>
    <col min="10752" max="10752" width="11.42578125" style="102"/>
    <col min="10753" max="10753" width="11.28515625" style="102" customWidth="1"/>
    <col min="10754" max="10754" width="11.42578125" style="102"/>
    <col min="10755" max="10755" width="10.5703125" style="102" customWidth="1"/>
    <col min="10756" max="10756" width="9.28515625" style="102" customWidth="1"/>
    <col min="10757" max="11005" width="11.42578125" style="102"/>
    <col min="11006" max="11006" width="22.140625" style="102" customWidth="1"/>
    <col min="11007" max="11007" width="14" style="102" customWidth="1"/>
    <col min="11008" max="11008" width="11.42578125" style="102"/>
    <col min="11009" max="11009" width="11.28515625" style="102" customWidth="1"/>
    <col min="11010" max="11010" width="11.42578125" style="102"/>
    <col min="11011" max="11011" width="10.5703125" style="102" customWidth="1"/>
    <col min="11012" max="11012" width="9.28515625" style="102" customWidth="1"/>
    <col min="11013" max="11261" width="11.42578125" style="102"/>
    <col min="11262" max="11262" width="22.140625" style="102" customWidth="1"/>
    <col min="11263" max="11263" width="14" style="102" customWidth="1"/>
    <col min="11264" max="11264" width="11.42578125" style="102"/>
    <col min="11265" max="11265" width="11.28515625" style="102" customWidth="1"/>
    <col min="11266" max="11266" width="11.42578125" style="102"/>
    <col min="11267" max="11267" width="10.5703125" style="102" customWidth="1"/>
    <col min="11268" max="11268" width="9.28515625" style="102" customWidth="1"/>
    <col min="11269" max="11517" width="11.42578125" style="102"/>
    <col min="11518" max="11518" width="22.140625" style="102" customWidth="1"/>
    <col min="11519" max="11519" width="14" style="102" customWidth="1"/>
    <col min="11520" max="11520" width="11.42578125" style="102"/>
    <col min="11521" max="11521" width="11.28515625" style="102" customWidth="1"/>
    <col min="11522" max="11522" width="11.42578125" style="102"/>
    <col min="11523" max="11523" width="10.5703125" style="102" customWidth="1"/>
    <col min="11524" max="11524" width="9.28515625" style="102" customWidth="1"/>
    <col min="11525" max="11773" width="11.42578125" style="102"/>
    <col min="11774" max="11774" width="22.140625" style="102" customWidth="1"/>
    <col min="11775" max="11775" width="14" style="102" customWidth="1"/>
    <col min="11776" max="11776" width="11.42578125" style="102"/>
    <col min="11777" max="11777" width="11.28515625" style="102" customWidth="1"/>
    <col min="11778" max="11778" width="11.42578125" style="102"/>
    <col min="11779" max="11779" width="10.5703125" style="102" customWidth="1"/>
    <col min="11780" max="11780" width="9.28515625" style="102" customWidth="1"/>
    <col min="11781" max="12029" width="11.42578125" style="102"/>
    <col min="12030" max="12030" width="22.140625" style="102" customWidth="1"/>
    <col min="12031" max="12031" width="14" style="102" customWidth="1"/>
    <col min="12032" max="12032" width="11.42578125" style="102"/>
    <col min="12033" max="12033" width="11.28515625" style="102" customWidth="1"/>
    <col min="12034" max="12034" width="11.42578125" style="102"/>
    <col min="12035" max="12035" width="10.5703125" style="102" customWidth="1"/>
    <col min="12036" max="12036" width="9.28515625" style="102" customWidth="1"/>
    <col min="12037" max="12285" width="11.42578125" style="102"/>
    <col min="12286" max="12286" width="22.140625" style="102" customWidth="1"/>
    <col min="12287" max="12287" width="14" style="102" customWidth="1"/>
    <col min="12288" max="12288" width="11.42578125" style="102"/>
    <col min="12289" max="12289" width="11.28515625" style="102" customWidth="1"/>
    <col min="12290" max="12290" width="11.42578125" style="102"/>
    <col min="12291" max="12291" width="10.5703125" style="102" customWidth="1"/>
    <col min="12292" max="12292" width="9.28515625" style="102" customWidth="1"/>
    <col min="12293" max="12541" width="11.42578125" style="102"/>
    <col min="12542" max="12542" width="22.140625" style="102" customWidth="1"/>
    <col min="12543" max="12543" width="14" style="102" customWidth="1"/>
    <col min="12544" max="12544" width="11.42578125" style="102"/>
    <col min="12545" max="12545" width="11.28515625" style="102" customWidth="1"/>
    <col min="12546" max="12546" width="11.42578125" style="102"/>
    <col min="12547" max="12547" width="10.5703125" style="102" customWidth="1"/>
    <col min="12548" max="12548" width="9.28515625" style="102" customWidth="1"/>
    <col min="12549" max="12797" width="11.42578125" style="102"/>
    <col min="12798" max="12798" width="22.140625" style="102" customWidth="1"/>
    <col min="12799" max="12799" width="14" style="102" customWidth="1"/>
    <col min="12800" max="12800" width="11.42578125" style="102"/>
    <col min="12801" max="12801" width="11.28515625" style="102" customWidth="1"/>
    <col min="12802" max="12802" width="11.42578125" style="102"/>
    <col min="12803" max="12803" width="10.5703125" style="102" customWidth="1"/>
    <col min="12804" max="12804" width="9.28515625" style="102" customWidth="1"/>
    <col min="12805" max="13053" width="11.42578125" style="102"/>
    <col min="13054" max="13054" width="22.140625" style="102" customWidth="1"/>
    <col min="13055" max="13055" width="14" style="102" customWidth="1"/>
    <col min="13056" max="13056" width="11.42578125" style="102"/>
    <col min="13057" max="13057" width="11.28515625" style="102" customWidth="1"/>
    <col min="13058" max="13058" width="11.42578125" style="102"/>
    <col min="13059" max="13059" width="10.5703125" style="102" customWidth="1"/>
    <col min="13060" max="13060" width="9.28515625" style="102" customWidth="1"/>
    <col min="13061" max="13309" width="11.42578125" style="102"/>
    <col min="13310" max="13310" width="22.140625" style="102" customWidth="1"/>
    <col min="13311" max="13311" width="14" style="102" customWidth="1"/>
    <col min="13312" max="13312" width="11.42578125" style="102"/>
    <col min="13313" max="13313" width="11.28515625" style="102" customWidth="1"/>
    <col min="13314" max="13314" width="11.42578125" style="102"/>
    <col min="13315" max="13315" width="10.5703125" style="102" customWidth="1"/>
    <col min="13316" max="13316" width="9.28515625" style="102" customWidth="1"/>
    <col min="13317" max="13565" width="11.42578125" style="102"/>
    <col min="13566" max="13566" width="22.140625" style="102" customWidth="1"/>
    <col min="13567" max="13567" width="14" style="102" customWidth="1"/>
    <col min="13568" max="13568" width="11.42578125" style="102"/>
    <col min="13569" max="13569" width="11.28515625" style="102" customWidth="1"/>
    <col min="13570" max="13570" width="11.42578125" style="102"/>
    <col min="13571" max="13571" width="10.5703125" style="102" customWidth="1"/>
    <col min="13572" max="13572" width="9.28515625" style="102" customWidth="1"/>
    <col min="13573" max="13821" width="11.42578125" style="102"/>
    <col min="13822" max="13822" width="22.140625" style="102" customWidth="1"/>
    <col min="13823" max="13823" width="14" style="102" customWidth="1"/>
    <col min="13824" max="13824" width="11.42578125" style="102"/>
    <col min="13825" max="13825" width="11.28515625" style="102" customWidth="1"/>
    <col min="13826" max="13826" width="11.42578125" style="102"/>
    <col min="13827" max="13827" width="10.5703125" style="102" customWidth="1"/>
    <col min="13828" max="13828" width="9.28515625" style="102" customWidth="1"/>
    <col min="13829" max="14077" width="11.42578125" style="102"/>
    <col min="14078" max="14078" width="22.140625" style="102" customWidth="1"/>
    <col min="14079" max="14079" width="14" style="102" customWidth="1"/>
    <col min="14080" max="14080" width="11.42578125" style="102"/>
    <col min="14081" max="14081" width="11.28515625" style="102" customWidth="1"/>
    <col min="14082" max="14082" width="11.42578125" style="102"/>
    <col min="14083" max="14083" width="10.5703125" style="102" customWidth="1"/>
    <col min="14084" max="14084" width="9.28515625" style="102" customWidth="1"/>
    <col min="14085" max="14333" width="11.42578125" style="102"/>
    <col min="14334" max="14334" width="22.140625" style="102" customWidth="1"/>
    <col min="14335" max="14335" width="14" style="102" customWidth="1"/>
    <col min="14336" max="14336" width="11.42578125" style="102"/>
    <col min="14337" max="14337" width="11.28515625" style="102" customWidth="1"/>
    <col min="14338" max="14338" width="11.42578125" style="102"/>
    <col min="14339" max="14339" width="10.5703125" style="102" customWidth="1"/>
    <col min="14340" max="14340" width="9.28515625" style="102" customWidth="1"/>
    <col min="14341" max="14589" width="11.42578125" style="102"/>
    <col min="14590" max="14590" width="22.140625" style="102" customWidth="1"/>
    <col min="14591" max="14591" width="14" style="102" customWidth="1"/>
    <col min="14592" max="14592" width="11.42578125" style="102"/>
    <col min="14593" max="14593" width="11.28515625" style="102" customWidth="1"/>
    <col min="14594" max="14594" width="11.42578125" style="102"/>
    <col min="14595" max="14595" width="10.5703125" style="102" customWidth="1"/>
    <col min="14596" max="14596" width="9.28515625" style="102" customWidth="1"/>
    <col min="14597" max="14845" width="11.42578125" style="102"/>
    <col min="14846" max="14846" width="22.140625" style="102" customWidth="1"/>
    <col min="14847" max="14847" width="14" style="102" customWidth="1"/>
    <col min="14848" max="14848" width="11.42578125" style="102"/>
    <col min="14849" max="14849" width="11.28515625" style="102" customWidth="1"/>
    <col min="14850" max="14850" width="11.42578125" style="102"/>
    <col min="14851" max="14851" width="10.5703125" style="102" customWidth="1"/>
    <col min="14852" max="14852" width="9.28515625" style="102" customWidth="1"/>
    <col min="14853" max="15101" width="11.42578125" style="102"/>
    <col min="15102" max="15102" width="22.140625" style="102" customWidth="1"/>
    <col min="15103" max="15103" width="14" style="102" customWidth="1"/>
    <col min="15104" max="15104" width="11.42578125" style="102"/>
    <col min="15105" max="15105" width="11.28515625" style="102" customWidth="1"/>
    <col min="15106" max="15106" width="11.42578125" style="102"/>
    <col min="15107" max="15107" width="10.5703125" style="102" customWidth="1"/>
    <col min="15108" max="15108" width="9.28515625" style="102" customWidth="1"/>
    <col min="15109" max="15357" width="11.42578125" style="102"/>
    <col min="15358" max="15358" width="22.140625" style="102" customWidth="1"/>
    <col min="15359" max="15359" width="14" style="102" customWidth="1"/>
    <col min="15360" max="15360" width="11.42578125" style="102"/>
    <col min="15361" max="15361" width="11.28515625" style="102" customWidth="1"/>
    <col min="15362" max="15362" width="11.42578125" style="102"/>
    <col min="15363" max="15363" width="10.5703125" style="102" customWidth="1"/>
    <col min="15364" max="15364" width="9.28515625" style="102" customWidth="1"/>
    <col min="15365" max="15613" width="11.42578125" style="102"/>
    <col min="15614" max="15614" width="22.140625" style="102" customWidth="1"/>
    <col min="15615" max="15615" width="14" style="102" customWidth="1"/>
    <col min="15616" max="15616" width="11.42578125" style="102"/>
    <col min="15617" max="15617" width="11.28515625" style="102" customWidth="1"/>
    <col min="15618" max="15618" width="11.42578125" style="102"/>
    <col min="15619" max="15619" width="10.5703125" style="102" customWidth="1"/>
    <col min="15620" max="15620" width="9.28515625" style="102" customWidth="1"/>
    <col min="15621" max="15869" width="11.42578125" style="102"/>
    <col min="15870" max="15870" width="22.140625" style="102" customWidth="1"/>
    <col min="15871" max="15871" width="14" style="102" customWidth="1"/>
    <col min="15872" max="15872" width="11.42578125" style="102"/>
    <col min="15873" max="15873" width="11.28515625" style="102" customWidth="1"/>
    <col min="15874" max="15874" width="11.42578125" style="102"/>
    <col min="15875" max="15875" width="10.5703125" style="102" customWidth="1"/>
    <col min="15876" max="15876" width="9.28515625" style="102" customWidth="1"/>
    <col min="15877" max="16125" width="11.42578125" style="102"/>
    <col min="16126" max="16126" width="22.140625" style="102" customWidth="1"/>
    <col min="16127" max="16127" width="14" style="102" customWidth="1"/>
    <col min="16128" max="16128" width="11.42578125" style="102"/>
    <col min="16129" max="16129" width="11.28515625" style="102" customWidth="1"/>
    <col min="16130" max="16130" width="11.42578125" style="102"/>
    <col min="16131" max="16131" width="10.5703125" style="102" customWidth="1"/>
    <col min="16132" max="16132" width="9.28515625" style="102" customWidth="1"/>
    <col min="16133" max="16384" width="11.42578125" style="102"/>
  </cols>
  <sheetData>
    <row r="1" spans="1:11">
      <c r="A1" s="1576" t="s">
        <v>80</v>
      </c>
      <c r="B1" s="1576"/>
      <c r="C1" s="1576"/>
      <c r="D1" s="1576"/>
      <c r="E1" s="1576"/>
      <c r="F1" s="1576"/>
      <c r="G1" s="1576"/>
    </row>
    <row r="2" spans="1:11">
      <c r="A2" s="1576" t="s">
        <v>81</v>
      </c>
      <c r="B2" s="1576"/>
      <c r="C2" s="1576"/>
      <c r="D2" s="1576"/>
      <c r="E2" s="1576"/>
      <c r="F2" s="1576"/>
      <c r="G2" s="1576"/>
    </row>
    <row r="3" spans="1:11">
      <c r="A3" s="1577" t="s">
        <v>55</v>
      </c>
      <c r="B3" s="1577"/>
      <c r="C3" s="1577"/>
      <c r="D3" s="1577"/>
      <c r="E3" s="1577"/>
      <c r="F3" s="1577"/>
      <c r="G3" s="1577"/>
    </row>
    <row r="4" spans="1:11">
      <c r="A4" s="9"/>
      <c r="B4" s="8"/>
      <c r="C4" s="9"/>
      <c r="D4" s="9"/>
      <c r="E4" s="9"/>
      <c r="F4" s="9"/>
      <c r="G4" s="186"/>
    </row>
    <row r="5" spans="1:11" ht="12.75" customHeight="1">
      <c r="A5" s="1587" t="s">
        <v>3</v>
      </c>
      <c r="B5" s="1581" t="s">
        <v>4</v>
      </c>
      <c r="C5" s="1582"/>
      <c r="D5" s="1572"/>
      <c r="E5" s="1571" t="s">
        <v>5</v>
      </c>
      <c r="F5" s="1582"/>
      <c r="G5" s="1583"/>
      <c r="J5" s="1"/>
      <c r="K5" s="1976"/>
    </row>
    <row r="6" spans="1:11" ht="19.5" customHeight="1">
      <c r="A6" s="1579"/>
      <c r="B6" s="1596" t="s">
        <v>6</v>
      </c>
      <c r="C6" s="1586" t="s">
        <v>7</v>
      </c>
      <c r="D6" s="1572"/>
      <c r="E6" s="1571" t="s">
        <v>8</v>
      </c>
      <c r="F6" s="1572"/>
      <c r="G6" s="12">
        <v>2021</v>
      </c>
    </row>
    <row r="7" spans="1:11">
      <c r="A7" s="1580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042" t="s">
        <v>13</v>
      </c>
    </row>
    <row r="8" spans="1:11" ht="15">
      <c r="A8" s="188" t="s">
        <v>14</v>
      </c>
      <c r="B8" s="153">
        <f>B10+B12+B14+B16</f>
        <v>1971104546.6100001</v>
      </c>
      <c r="C8" s="153">
        <f>C10+C12+C14+C16</f>
        <v>1800374679</v>
      </c>
      <c r="D8" s="153">
        <f>D10+D12+D14+D16</f>
        <v>2343821282.4000001</v>
      </c>
      <c r="E8" s="153">
        <f>D8-C8</f>
        <v>543446603.4000001</v>
      </c>
      <c r="F8" s="21">
        <f>(D8*100/C8)-100</f>
        <v>30.185194767449843</v>
      </c>
      <c r="G8" s="154">
        <f>(D8/1.0779)/B8*100-100</f>
        <v>10.315455308057736</v>
      </c>
      <c r="H8" s="25"/>
      <c r="K8" s="158"/>
    </row>
    <row r="9" spans="1:11">
      <c r="A9" s="189"/>
      <c r="B9" s="190"/>
      <c r="C9" s="190"/>
      <c r="D9" s="190"/>
      <c r="E9" s="191"/>
      <c r="F9" s="192"/>
      <c r="G9" s="193"/>
      <c r="I9" s="1"/>
      <c r="K9" s="158"/>
    </row>
    <row r="10" spans="1:11">
      <c r="A10" s="194" t="s">
        <v>17</v>
      </c>
      <c r="B10" s="195">
        <v>0</v>
      </c>
      <c r="C10" s="196">
        <v>0</v>
      </c>
      <c r="D10" s="195">
        <v>0</v>
      </c>
      <c r="E10" s="38">
        <f>D10-C10</f>
        <v>0</v>
      </c>
      <c r="F10" s="39">
        <v>0</v>
      </c>
      <c r="G10" s="40">
        <v>0</v>
      </c>
      <c r="K10" s="158"/>
    </row>
    <row r="11" spans="1:11" ht="6.75" customHeight="1">
      <c r="A11" s="189"/>
      <c r="B11" s="197"/>
      <c r="C11" s="190"/>
      <c r="D11" s="197"/>
      <c r="E11" s="191"/>
      <c r="F11" s="192"/>
      <c r="G11" s="193"/>
      <c r="K11" s="158"/>
    </row>
    <row r="12" spans="1:11">
      <c r="A12" s="194" t="s">
        <v>18</v>
      </c>
      <c r="B12" s="198">
        <v>1757858702.02</v>
      </c>
      <c r="C12" s="177">
        <v>1666385595</v>
      </c>
      <c r="D12" s="198">
        <f>'[18]INGR 5'!D76</f>
        <v>1913333053.2899997</v>
      </c>
      <c r="E12" s="38">
        <f>D12-C12</f>
        <v>246947458.28999972</v>
      </c>
      <c r="F12" s="39">
        <f>(D12*100/C12)-100</f>
        <v>14.819346676481544</v>
      </c>
      <c r="G12" s="40">
        <f>(D12/1.0779)/B12*100-100</f>
        <v>0.97831953470364397</v>
      </c>
      <c r="H12" s="199"/>
      <c r="K12" s="158"/>
    </row>
    <row r="13" spans="1:11" ht="6" customHeight="1">
      <c r="A13" s="194"/>
      <c r="B13" s="177"/>
      <c r="C13" s="170"/>
      <c r="D13" s="200"/>
      <c r="E13" s="38"/>
      <c r="F13" s="39"/>
      <c r="G13" s="40"/>
      <c r="K13" s="158"/>
    </row>
    <row r="14" spans="1:11">
      <c r="A14" s="194" t="s">
        <v>82</v>
      </c>
      <c r="B14" s="38">
        <v>99437230.909999996</v>
      </c>
      <c r="C14" s="38">
        <v>116531800</v>
      </c>
      <c r="D14" s="38">
        <f>'[18]INGR 6'!C25</f>
        <v>266343421.56</v>
      </c>
      <c r="E14" s="38">
        <f>D14-C14</f>
        <v>149811621.56</v>
      </c>
      <c r="F14" s="39">
        <f>(D14*100/C14)-100</f>
        <v>128.55857504990055</v>
      </c>
      <c r="G14" s="40">
        <f>(D14/1.0779)/B14*100-100</f>
        <v>148.49318404962511</v>
      </c>
      <c r="H14" s="199"/>
      <c r="K14" s="158"/>
    </row>
    <row r="15" spans="1:11" ht="6" customHeight="1">
      <c r="A15" s="194"/>
      <c r="B15" s="177"/>
      <c r="C15" s="194"/>
      <c r="D15" s="201"/>
      <c r="E15" s="38"/>
      <c r="F15" s="39"/>
      <c r="G15" s="40"/>
      <c r="K15" s="158"/>
    </row>
    <row r="16" spans="1:11">
      <c r="A16" s="194" t="s">
        <v>83</v>
      </c>
      <c r="B16" s="177">
        <v>113808613.68000001</v>
      </c>
      <c r="C16" s="177">
        <v>17457284</v>
      </c>
      <c r="D16" s="166">
        <f>'[18]INGR 7'!D24</f>
        <v>164144807.54999998</v>
      </c>
      <c r="E16" s="38">
        <f>D16-C16</f>
        <v>146687523.54999998</v>
      </c>
      <c r="F16" s="39">
        <f>(D16*100/C16)-100</f>
        <v>840.26543619270888</v>
      </c>
      <c r="G16" s="40">
        <f>(D16/1.0779)/B16*100-100</f>
        <v>33.805370220428557</v>
      </c>
      <c r="H16" s="158"/>
      <c r="K16" s="158"/>
    </row>
    <row r="17" spans="1:13" ht="2.25" customHeight="1">
      <c r="A17" s="202"/>
      <c r="B17" s="36"/>
      <c r="C17" s="38"/>
      <c r="D17" s="36"/>
      <c r="E17" s="38"/>
      <c r="F17" s="39"/>
      <c r="G17" s="40"/>
      <c r="K17" s="158"/>
      <c r="M17" s="158"/>
    </row>
    <row r="18" spans="1:13" ht="9.75" customHeight="1">
      <c r="A18" s="203"/>
      <c r="B18" s="203"/>
      <c r="C18" s="203"/>
      <c r="D18" s="204"/>
      <c r="E18" s="205"/>
      <c r="F18" s="206"/>
      <c r="G18" s="207"/>
      <c r="H18" s="199"/>
      <c r="M18" s="158"/>
    </row>
    <row r="19" spans="1:13">
      <c r="A19" s="184" t="s">
        <v>79</v>
      </c>
      <c r="B19" s="184"/>
      <c r="C19" s="184"/>
      <c r="D19" s="186"/>
      <c r="E19" s="186"/>
      <c r="F19" s="185"/>
      <c r="G19" s="186"/>
      <c r="M19" s="158"/>
    </row>
    <row r="20" spans="1:13">
      <c r="A20" s="208"/>
      <c r="B20" s="186"/>
      <c r="C20" s="186"/>
      <c r="D20" s="186"/>
      <c r="E20" s="186"/>
      <c r="F20" s="186"/>
      <c r="G20" s="186"/>
      <c r="M20" s="158"/>
    </row>
    <row r="21" spans="1:13">
      <c r="B21" s="187"/>
      <c r="C21" s="187"/>
      <c r="D21" s="187"/>
      <c r="E21" s="187"/>
    </row>
    <row r="22" spans="1:13">
      <c r="B22" s="209"/>
      <c r="C22" s="209"/>
      <c r="D22" s="209"/>
      <c r="L22" s="158"/>
    </row>
    <row r="23" spans="1:13">
      <c r="B23" s="209"/>
      <c r="C23" s="209"/>
      <c r="D23" s="209"/>
      <c r="L23" s="158"/>
    </row>
    <row r="24" spans="1:13">
      <c r="B24" s="209"/>
      <c r="C24" s="209"/>
      <c r="D24" s="209"/>
      <c r="L24" s="158"/>
    </row>
    <row r="25" spans="1:13">
      <c r="B25" s="209"/>
      <c r="C25" s="209"/>
      <c r="D25" s="209"/>
    </row>
    <row r="26" spans="1:13">
      <c r="B26" s="209"/>
      <c r="C26" s="209"/>
      <c r="D26" s="209"/>
    </row>
    <row r="27" spans="1:13">
      <c r="B27" s="210"/>
    </row>
    <row r="28" spans="1:13">
      <c r="B28" s="210"/>
    </row>
    <row r="29" spans="1:13">
      <c r="B29" s="210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rintOptions horizontalCentered="1"/>
  <pageMargins left="0.74803149606299213" right="0.74803149606299213" top="0.98425196850393704" bottom="0.98425196850393704" header="0" footer="0"/>
  <pageSetup scale="9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1"/>
  <sheetViews>
    <sheetView showGridLines="0" zoomScaleNormal="100" workbookViewId="0">
      <selection activeCell="F16" sqref="F16"/>
    </sheetView>
  </sheetViews>
  <sheetFormatPr baseColWidth="10" defaultColWidth="11.5703125" defaultRowHeight="12.75"/>
  <cols>
    <col min="1" max="1" width="1.7109375" style="1142" customWidth="1"/>
    <col min="2" max="2" width="22.140625" style="1142" customWidth="1"/>
    <col min="3" max="3" width="15.28515625" style="1142" customWidth="1"/>
    <col min="4" max="4" width="16.28515625" style="1142" customWidth="1"/>
    <col min="5" max="5" width="25" style="1142" customWidth="1"/>
    <col min="6" max="6" width="20.5703125" style="1142" customWidth="1"/>
    <col min="7" max="7" width="12.5703125" style="1142" customWidth="1"/>
    <col min="8" max="8" width="16.140625" style="1142" customWidth="1"/>
    <col min="9" max="9" width="1.28515625" style="1142" customWidth="1"/>
    <col min="10" max="16384" width="11.5703125" style="1142"/>
  </cols>
  <sheetData>
    <row r="1" spans="2:9" ht="15">
      <c r="B1" s="1745"/>
      <c r="C1" s="1745"/>
      <c r="D1" s="1745"/>
      <c r="E1" s="1745"/>
      <c r="F1" s="1745"/>
      <c r="G1" s="1745"/>
      <c r="H1" s="1745"/>
      <c r="I1" s="1745"/>
    </row>
    <row r="2" spans="2:9" ht="15.6" customHeight="1" thickBot="1">
      <c r="B2" s="1746" t="s">
        <v>3288</v>
      </c>
      <c r="C2" s="1746"/>
      <c r="D2" s="1746"/>
      <c r="E2" s="1746"/>
      <c r="F2" s="1746"/>
      <c r="G2" s="1746"/>
      <c r="H2" s="1746"/>
      <c r="I2" s="1746"/>
    </row>
    <row r="3" spans="2:9" ht="13.15" customHeight="1">
      <c r="B3" s="1747" t="s">
        <v>3289</v>
      </c>
      <c r="C3" s="1750" t="s">
        <v>3290</v>
      </c>
      <c r="D3" s="1750" t="s">
        <v>3291</v>
      </c>
      <c r="E3" s="1750" t="s">
        <v>3292</v>
      </c>
      <c r="F3" s="1750" t="s">
        <v>3293</v>
      </c>
      <c r="G3" s="1750" t="s">
        <v>3294</v>
      </c>
      <c r="H3" s="1750" t="s">
        <v>3295</v>
      </c>
      <c r="I3" s="1143"/>
    </row>
    <row r="4" spans="2:9" ht="22.5" customHeight="1">
      <c r="B4" s="1748"/>
      <c r="C4" s="1751"/>
      <c r="D4" s="1751"/>
      <c r="E4" s="1751"/>
      <c r="F4" s="1751"/>
      <c r="G4" s="1751"/>
      <c r="H4" s="1751"/>
      <c r="I4" s="1144"/>
    </row>
    <row r="5" spans="2:9" ht="15" customHeight="1" thickBot="1">
      <c r="B5" s="1749"/>
      <c r="C5" s="1752"/>
      <c r="D5" s="1752"/>
      <c r="E5" s="1752"/>
      <c r="F5" s="1752"/>
      <c r="G5" s="1752"/>
      <c r="H5" s="1752"/>
      <c r="I5" s="1145"/>
    </row>
    <row r="6" spans="2:9" ht="19.5" customHeight="1">
      <c r="B6" s="1763" t="s">
        <v>3296</v>
      </c>
      <c r="C6" s="1757" t="s">
        <v>3297</v>
      </c>
      <c r="D6" s="1764" t="s">
        <v>3298</v>
      </c>
      <c r="E6" s="1765" t="s">
        <v>3299</v>
      </c>
      <c r="F6" s="1766">
        <v>4.4999999999999998E-2</v>
      </c>
      <c r="G6" s="1744">
        <v>44317</v>
      </c>
      <c r="H6" s="1744">
        <v>46142</v>
      </c>
      <c r="I6" s="1146"/>
    </row>
    <row r="7" spans="2:9" ht="14.45" customHeight="1">
      <c r="B7" s="1763"/>
      <c r="C7" s="1757"/>
      <c r="D7" s="1764"/>
      <c r="E7" s="1765"/>
      <c r="F7" s="1766"/>
      <c r="G7" s="1744"/>
      <c r="H7" s="1744"/>
      <c r="I7" s="1146"/>
    </row>
    <row r="8" spans="2:9" ht="20.100000000000001" customHeight="1">
      <c r="B8" s="1147"/>
      <c r="C8" s="1761" t="s">
        <v>3300</v>
      </c>
      <c r="D8" s="1148" t="s">
        <v>3301</v>
      </c>
      <c r="E8" s="1149" t="s">
        <v>3302</v>
      </c>
      <c r="F8" s="1150" t="s">
        <v>3303</v>
      </c>
      <c r="G8" s="1151">
        <v>43433</v>
      </c>
      <c r="H8" s="1151">
        <v>45257</v>
      </c>
      <c r="I8" s="1152"/>
    </row>
    <row r="9" spans="2:9" ht="20.100000000000001" customHeight="1">
      <c r="B9" s="1762" t="s">
        <v>3304</v>
      </c>
      <c r="C9" s="1757"/>
      <c r="D9" s="1153" t="s">
        <v>3305</v>
      </c>
      <c r="E9" s="1154" t="s">
        <v>3306</v>
      </c>
      <c r="F9" s="1155" t="s">
        <v>3307</v>
      </c>
      <c r="G9" s="1116">
        <v>43433</v>
      </c>
      <c r="H9" s="1116">
        <v>45257</v>
      </c>
      <c r="I9" s="1156"/>
    </row>
    <row r="10" spans="2:9" ht="20.100000000000001" customHeight="1">
      <c r="B10" s="1762"/>
      <c r="C10" s="1757"/>
      <c r="D10" s="1153" t="s">
        <v>3305</v>
      </c>
      <c r="E10" s="1154" t="s">
        <v>3308</v>
      </c>
      <c r="F10" s="1155" t="s">
        <v>3307</v>
      </c>
      <c r="G10" s="1116">
        <v>43438</v>
      </c>
      <c r="H10" s="1116">
        <v>45257</v>
      </c>
      <c r="I10" s="1156"/>
    </row>
    <row r="11" spans="2:9" ht="20.100000000000001" customHeight="1">
      <c r="B11" s="1762" t="s">
        <v>3309</v>
      </c>
      <c r="C11" s="1757"/>
      <c r="D11" s="1153" t="s">
        <v>3305</v>
      </c>
      <c r="E11" s="1154" t="s">
        <v>3310</v>
      </c>
      <c r="F11" s="1155" t="s">
        <v>3307</v>
      </c>
      <c r="G11" s="1116">
        <v>43438</v>
      </c>
      <c r="H11" s="1116">
        <v>45257</v>
      </c>
      <c r="I11" s="1156"/>
    </row>
    <row r="12" spans="2:9" ht="20.100000000000001" customHeight="1">
      <c r="B12" s="1762"/>
      <c r="C12" s="1757"/>
      <c r="D12" s="1153" t="s">
        <v>3311</v>
      </c>
      <c r="E12" s="1154" t="s">
        <v>3310</v>
      </c>
      <c r="F12" s="1155" t="s">
        <v>3312</v>
      </c>
      <c r="G12" s="1116">
        <v>43451</v>
      </c>
      <c r="H12" s="1116">
        <v>45275</v>
      </c>
      <c r="I12" s="1156"/>
    </row>
    <row r="13" spans="2:9" ht="20.100000000000001" customHeight="1">
      <c r="B13" s="1762" t="s">
        <v>3313</v>
      </c>
      <c r="C13" s="1757"/>
      <c r="D13" s="1153" t="s">
        <v>3311</v>
      </c>
      <c r="E13" s="1154" t="s">
        <v>3314</v>
      </c>
      <c r="F13" s="1155" t="s">
        <v>3315</v>
      </c>
      <c r="G13" s="1116">
        <v>43451</v>
      </c>
      <c r="H13" s="1116">
        <v>45275</v>
      </c>
      <c r="I13" s="1156"/>
    </row>
    <row r="14" spans="2:9" ht="20.100000000000001" customHeight="1">
      <c r="B14" s="1762"/>
      <c r="C14" s="1757"/>
      <c r="D14" s="1153" t="s">
        <v>3311</v>
      </c>
      <c r="E14" s="1157" t="s">
        <v>3316</v>
      </c>
      <c r="F14" s="1158" t="s">
        <v>3312</v>
      </c>
      <c r="G14" s="1159">
        <v>43451</v>
      </c>
      <c r="H14" s="1159">
        <v>45275</v>
      </c>
      <c r="I14" s="1156"/>
    </row>
    <row r="15" spans="2:9" ht="20.100000000000001" customHeight="1">
      <c r="B15" s="1160"/>
      <c r="C15" s="1757"/>
      <c r="D15" s="1153" t="s">
        <v>3311</v>
      </c>
      <c r="E15" s="1157" t="s">
        <v>3317</v>
      </c>
      <c r="F15" s="1161" t="s">
        <v>3318</v>
      </c>
      <c r="G15" s="1159">
        <v>43556</v>
      </c>
      <c r="H15" s="1159">
        <v>45275</v>
      </c>
      <c r="I15" s="1156"/>
    </row>
    <row r="16" spans="2:9" s="1167" customFormat="1" ht="20.100000000000001" customHeight="1">
      <c r="B16" s="1753" t="s">
        <v>3319</v>
      </c>
      <c r="C16" s="1756" t="s">
        <v>3300</v>
      </c>
      <c r="D16" s="1162" t="s">
        <v>3298</v>
      </c>
      <c r="E16" s="1163" t="s">
        <v>3320</v>
      </c>
      <c r="F16" s="1164" t="s">
        <v>3321</v>
      </c>
      <c r="G16" s="1165">
        <v>44014</v>
      </c>
      <c r="H16" s="1165">
        <v>49431</v>
      </c>
      <c r="I16" s="1166"/>
    </row>
    <row r="17" spans="2:9" s="1167" customFormat="1" ht="20.100000000000001" customHeight="1">
      <c r="B17" s="1754"/>
      <c r="C17" s="1757"/>
      <c r="D17" s="1153" t="s">
        <v>3322</v>
      </c>
      <c r="E17" s="1157" t="s">
        <v>3323</v>
      </c>
      <c r="F17" s="1158" t="s">
        <v>3324</v>
      </c>
      <c r="G17" s="1159">
        <v>44078</v>
      </c>
      <c r="H17" s="1159">
        <v>49431</v>
      </c>
      <c r="I17" s="1168"/>
    </row>
    <row r="18" spans="2:9" s="1167" customFormat="1" ht="20.100000000000001" customHeight="1">
      <c r="B18" s="1754"/>
      <c r="C18" s="1757"/>
      <c r="D18" s="1153" t="s">
        <v>3298</v>
      </c>
      <c r="E18" s="1157" t="s">
        <v>3325</v>
      </c>
      <c r="F18" s="1158" t="s">
        <v>3326</v>
      </c>
      <c r="G18" s="1159">
        <v>44134</v>
      </c>
      <c r="H18" s="1159">
        <v>49431</v>
      </c>
      <c r="I18" s="1168"/>
    </row>
    <row r="19" spans="2:9" s="1167" customFormat="1" ht="20.100000000000001" customHeight="1">
      <c r="B19" s="1754"/>
      <c r="C19" s="1757"/>
      <c r="D19" s="1153" t="s">
        <v>3298</v>
      </c>
      <c r="E19" s="1157" t="s">
        <v>3327</v>
      </c>
      <c r="F19" s="1158" t="s">
        <v>3328</v>
      </c>
      <c r="G19" s="1159">
        <v>44225</v>
      </c>
      <c r="H19" s="1159">
        <v>49431</v>
      </c>
      <c r="I19" s="1168"/>
    </row>
    <row r="20" spans="2:9" s="1167" customFormat="1" ht="20.100000000000001" customHeight="1">
      <c r="B20" s="1754"/>
      <c r="C20" s="1757"/>
      <c r="D20" s="1153" t="s">
        <v>3298</v>
      </c>
      <c r="E20" s="1157" t="s">
        <v>3329</v>
      </c>
      <c r="F20" s="1158" t="s">
        <v>3330</v>
      </c>
      <c r="G20" s="1159">
        <v>44307</v>
      </c>
      <c r="H20" s="1159">
        <v>49431</v>
      </c>
      <c r="I20" s="1168"/>
    </row>
    <row r="21" spans="2:9" s="1167" customFormat="1" ht="20.100000000000001" customHeight="1">
      <c r="B21" s="1754"/>
      <c r="C21" s="1757"/>
      <c r="D21" s="1153" t="s">
        <v>3322</v>
      </c>
      <c r="E21" s="1157" t="s">
        <v>3331</v>
      </c>
      <c r="F21" s="1158" t="s">
        <v>3332</v>
      </c>
      <c r="G21" s="1159">
        <v>44349</v>
      </c>
      <c r="H21" s="1159">
        <v>49431</v>
      </c>
      <c r="I21" s="1168"/>
    </row>
    <row r="22" spans="2:9" s="1167" customFormat="1" ht="20.100000000000001" customHeight="1">
      <c r="B22" s="1755"/>
      <c r="C22" s="1758"/>
      <c r="D22" s="1169" t="s">
        <v>3322</v>
      </c>
      <c r="E22" s="1157" t="s">
        <v>3333</v>
      </c>
      <c r="F22" s="1158" t="s">
        <v>3334</v>
      </c>
      <c r="G22" s="1159">
        <v>44767</v>
      </c>
      <c r="H22" s="1159">
        <v>49431</v>
      </c>
      <c r="I22" s="1170"/>
    </row>
    <row r="23" spans="2:9" s="1167" customFormat="1" ht="20.100000000000001" customHeight="1">
      <c r="B23" s="1753" t="s">
        <v>3335</v>
      </c>
      <c r="C23" s="1756" t="s">
        <v>3300</v>
      </c>
      <c r="D23" s="1162" t="s">
        <v>3322</v>
      </c>
      <c r="E23" s="1163" t="s">
        <v>3336</v>
      </c>
      <c r="F23" s="1164" t="s">
        <v>3337</v>
      </c>
      <c r="G23" s="1165">
        <v>44078</v>
      </c>
      <c r="H23" s="1165">
        <v>49404</v>
      </c>
      <c r="I23" s="1166"/>
    </row>
    <row r="24" spans="2:9" s="1167" customFormat="1" ht="20.100000000000001" customHeight="1">
      <c r="B24" s="1754"/>
      <c r="C24" s="1757"/>
      <c r="D24" s="1153" t="s">
        <v>3298</v>
      </c>
      <c r="E24" s="1157" t="s">
        <v>3338</v>
      </c>
      <c r="F24" s="1158" t="s">
        <v>3339</v>
      </c>
      <c r="G24" s="1159">
        <v>44134</v>
      </c>
      <c r="H24" s="1159">
        <v>49404</v>
      </c>
      <c r="I24" s="1168"/>
    </row>
    <row r="25" spans="2:9" s="1167" customFormat="1" ht="20.100000000000001" customHeight="1">
      <c r="B25" s="1754"/>
      <c r="C25" s="1757"/>
      <c r="D25" s="1153" t="s">
        <v>3298</v>
      </c>
      <c r="E25" s="1157" t="s">
        <v>3340</v>
      </c>
      <c r="F25" s="1158" t="s">
        <v>3341</v>
      </c>
      <c r="G25" s="1159">
        <v>44225</v>
      </c>
      <c r="H25" s="1159">
        <v>49404</v>
      </c>
      <c r="I25" s="1168"/>
    </row>
    <row r="26" spans="2:9" s="1167" customFormat="1" ht="20.100000000000001" customHeight="1">
      <c r="B26" s="1754"/>
      <c r="C26" s="1757"/>
      <c r="D26" s="1153" t="s">
        <v>3298</v>
      </c>
      <c r="E26" s="1157" t="s">
        <v>3342</v>
      </c>
      <c r="F26" s="1158" t="s">
        <v>3343</v>
      </c>
      <c r="G26" s="1159">
        <v>44307</v>
      </c>
      <c r="H26" s="1159">
        <v>49404</v>
      </c>
      <c r="I26" s="1168"/>
    </row>
    <row r="27" spans="2:9" s="1167" customFormat="1" ht="20.100000000000001" customHeight="1">
      <c r="B27" s="1754"/>
      <c r="C27" s="1757"/>
      <c r="D27" s="1153" t="s">
        <v>3322</v>
      </c>
      <c r="E27" s="1157" t="s">
        <v>3344</v>
      </c>
      <c r="F27" s="1158" t="s">
        <v>3345</v>
      </c>
      <c r="G27" s="1159">
        <v>44349</v>
      </c>
      <c r="H27" s="1159">
        <v>49404</v>
      </c>
      <c r="I27" s="1168"/>
    </row>
    <row r="28" spans="2:9" s="1167" customFormat="1" ht="20.100000000000001" customHeight="1">
      <c r="B28" s="1754"/>
      <c r="C28" s="1757"/>
      <c r="D28" s="1153" t="s">
        <v>3346</v>
      </c>
      <c r="E28" s="1157" t="s">
        <v>3347</v>
      </c>
      <c r="F28" s="1158" t="s">
        <v>3348</v>
      </c>
      <c r="G28" s="1159">
        <v>44413</v>
      </c>
      <c r="H28" s="1159">
        <v>49404</v>
      </c>
      <c r="I28" s="1168"/>
    </row>
    <row r="29" spans="2:9" s="1167" customFormat="1" ht="20.100000000000001" customHeight="1">
      <c r="B29" s="1754"/>
      <c r="C29" s="1757"/>
      <c r="D29" s="1153" t="s">
        <v>3322</v>
      </c>
      <c r="E29" s="1157" t="s">
        <v>3349</v>
      </c>
      <c r="F29" s="1158" t="s">
        <v>3350</v>
      </c>
      <c r="G29" s="1159">
        <v>44539</v>
      </c>
      <c r="H29" s="1159">
        <v>49404</v>
      </c>
      <c r="I29" s="1168"/>
    </row>
    <row r="30" spans="2:9" s="1167" customFormat="1" ht="20.100000000000001" customHeight="1">
      <c r="B30" s="1754"/>
      <c r="C30" s="1757"/>
      <c r="D30" s="1153" t="s">
        <v>3298</v>
      </c>
      <c r="E30" s="1157" t="s">
        <v>3351</v>
      </c>
      <c r="F30" s="1158" t="s">
        <v>3352</v>
      </c>
      <c r="G30" s="1159">
        <v>44596</v>
      </c>
      <c r="H30" s="1159">
        <v>49404</v>
      </c>
      <c r="I30" s="1168"/>
    </row>
    <row r="31" spans="2:9" s="1167" customFormat="1" ht="20.100000000000001" customHeight="1">
      <c r="B31" s="1754"/>
      <c r="C31" s="1757"/>
      <c r="D31" s="1153" t="s">
        <v>3298</v>
      </c>
      <c r="E31" s="1157" t="s">
        <v>3353</v>
      </c>
      <c r="F31" s="1158" t="s">
        <v>3354</v>
      </c>
      <c r="G31" s="1159">
        <v>44659</v>
      </c>
      <c r="H31" s="1159">
        <v>49404</v>
      </c>
      <c r="I31" s="1168"/>
    </row>
    <row r="32" spans="2:9" s="1167" customFormat="1" ht="20.100000000000001" customHeight="1">
      <c r="B32" s="1754"/>
      <c r="C32" s="1757"/>
      <c r="D32" s="1153" t="s">
        <v>3346</v>
      </c>
      <c r="E32" s="1157" t="s">
        <v>3355</v>
      </c>
      <c r="F32" s="1158" t="s">
        <v>3356</v>
      </c>
      <c r="G32" s="1159">
        <v>44713</v>
      </c>
      <c r="H32" s="1159">
        <v>49404</v>
      </c>
      <c r="I32" s="1168"/>
    </row>
    <row r="33" spans="2:9" s="1167" customFormat="1" ht="20.100000000000001" customHeight="1">
      <c r="B33" s="1754"/>
      <c r="C33" s="1757"/>
      <c r="D33" s="1153" t="s">
        <v>3322</v>
      </c>
      <c r="E33" s="1157" t="s">
        <v>3357</v>
      </c>
      <c r="F33" s="1158" t="s">
        <v>3358</v>
      </c>
      <c r="G33" s="1159">
        <v>44767</v>
      </c>
      <c r="H33" s="1159">
        <v>49404</v>
      </c>
      <c r="I33" s="1168"/>
    </row>
    <row r="34" spans="2:9" s="1167" customFormat="1" ht="20.100000000000001" customHeight="1">
      <c r="B34" s="1755"/>
      <c r="C34" s="1758"/>
      <c r="D34" s="1153" t="s">
        <v>3346</v>
      </c>
      <c r="E34" s="1157" t="s">
        <v>3359</v>
      </c>
      <c r="F34" s="1171" t="s">
        <v>3356</v>
      </c>
      <c r="G34" s="1172">
        <v>44770</v>
      </c>
      <c r="H34" s="1172">
        <v>49404</v>
      </c>
      <c r="I34" s="1168"/>
    </row>
    <row r="35" spans="2:9" s="1167" customFormat="1" ht="20.100000000000001" customHeight="1">
      <c r="B35" s="1753" t="s">
        <v>3360</v>
      </c>
      <c r="C35" s="1756" t="s">
        <v>3300</v>
      </c>
      <c r="D35" s="1162" t="s">
        <v>3298</v>
      </c>
      <c r="E35" s="1163" t="s">
        <v>3361</v>
      </c>
      <c r="F35" s="1158" t="s">
        <v>3362</v>
      </c>
      <c r="G35" s="1159">
        <v>44134</v>
      </c>
      <c r="H35" s="1159">
        <v>49465</v>
      </c>
      <c r="I35" s="1166"/>
    </row>
    <row r="36" spans="2:9" s="1167" customFormat="1" ht="20.100000000000001" customHeight="1">
      <c r="B36" s="1754"/>
      <c r="C36" s="1757"/>
      <c r="D36" s="1153" t="s">
        <v>3298</v>
      </c>
      <c r="E36" s="1157" t="s">
        <v>3363</v>
      </c>
      <c r="F36" s="1158" t="s">
        <v>3364</v>
      </c>
      <c r="G36" s="1159">
        <v>44225</v>
      </c>
      <c r="H36" s="1159">
        <v>49465</v>
      </c>
      <c r="I36" s="1168"/>
    </row>
    <row r="37" spans="2:9" s="1167" customFormat="1" ht="20.100000000000001" customHeight="1">
      <c r="B37" s="1754"/>
      <c r="C37" s="1757"/>
      <c r="D37" s="1153" t="s">
        <v>3298</v>
      </c>
      <c r="E37" s="1157" t="s">
        <v>3365</v>
      </c>
      <c r="F37" s="1158" t="s">
        <v>3366</v>
      </c>
      <c r="G37" s="1159">
        <v>44307</v>
      </c>
      <c r="H37" s="1159">
        <v>49465</v>
      </c>
      <c r="I37" s="1168"/>
    </row>
    <row r="38" spans="2:9" s="1167" customFormat="1" ht="20.100000000000001" customHeight="1">
      <c r="B38" s="1754"/>
      <c r="C38" s="1757"/>
      <c r="D38" s="1153" t="s">
        <v>3322</v>
      </c>
      <c r="E38" s="1157" t="s">
        <v>3367</v>
      </c>
      <c r="F38" s="1158" t="s">
        <v>3368</v>
      </c>
      <c r="G38" s="1159">
        <v>44349</v>
      </c>
      <c r="H38" s="1159">
        <v>49465</v>
      </c>
      <c r="I38" s="1168"/>
    </row>
    <row r="39" spans="2:9" s="1167" customFormat="1" ht="20.100000000000001" customHeight="1">
      <c r="B39" s="1754"/>
      <c r="C39" s="1757"/>
      <c r="D39" s="1153" t="s">
        <v>3346</v>
      </c>
      <c r="E39" s="1157" t="s">
        <v>3369</v>
      </c>
      <c r="F39" s="1158" t="s">
        <v>3370</v>
      </c>
      <c r="G39" s="1159">
        <v>44413</v>
      </c>
      <c r="H39" s="1159">
        <v>49465</v>
      </c>
      <c r="I39" s="1168"/>
    </row>
    <row r="40" spans="2:9" s="1167" customFormat="1" ht="20.100000000000001" customHeight="1">
      <c r="B40" s="1754"/>
      <c r="C40" s="1757"/>
      <c r="D40" s="1153" t="s">
        <v>3322</v>
      </c>
      <c r="E40" s="1157" t="s">
        <v>3371</v>
      </c>
      <c r="F40" s="1158" t="s">
        <v>3372</v>
      </c>
      <c r="G40" s="1159">
        <v>44539</v>
      </c>
      <c r="H40" s="1159">
        <v>49465</v>
      </c>
      <c r="I40" s="1168"/>
    </row>
    <row r="41" spans="2:9" s="1167" customFormat="1" ht="20.100000000000001" customHeight="1">
      <c r="B41" s="1754"/>
      <c r="C41" s="1757"/>
      <c r="D41" s="1153" t="s">
        <v>3298</v>
      </c>
      <c r="E41" s="1157" t="s">
        <v>3373</v>
      </c>
      <c r="F41" s="1158" t="s">
        <v>3374</v>
      </c>
      <c r="G41" s="1159">
        <v>44596</v>
      </c>
      <c r="H41" s="1159">
        <v>49465</v>
      </c>
      <c r="I41" s="1168"/>
    </row>
    <row r="42" spans="2:9" s="1167" customFormat="1" ht="20.100000000000001" customHeight="1">
      <c r="B42" s="1754"/>
      <c r="C42" s="1757"/>
      <c r="D42" s="1153" t="s">
        <v>3298</v>
      </c>
      <c r="E42" s="1157" t="s">
        <v>3375</v>
      </c>
      <c r="F42" s="1158" t="s">
        <v>3376</v>
      </c>
      <c r="G42" s="1159">
        <v>44659</v>
      </c>
      <c r="H42" s="1159">
        <v>49465</v>
      </c>
      <c r="I42" s="1168"/>
    </row>
    <row r="43" spans="2:9" s="1167" customFormat="1" ht="20.100000000000001" customHeight="1">
      <c r="B43" s="1754"/>
      <c r="C43" s="1757"/>
      <c r="D43" s="1153" t="s">
        <v>3346</v>
      </c>
      <c r="E43" s="1157" t="s">
        <v>3377</v>
      </c>
      <c r="F43" s="1158" t="s">
        <v>3378</v>
      </c>
      <c r="G43" s="1159">
        <v>44713</v>
      </c>
      <c r="H43" s="1159">
        <v>49465</v>
      </c>
      <c r="I43" s="1168"/>
    </row>
    <row r="44" spans="2:9" s="1167" customFormat="1" ht="20.100000000000001" customHeight="1">
      <c r="B44" s="1754"/>
      <c r="C44" s="1757"/>
      <c r="D44" s="1153" t="s">
        <v>3298</v>
      </c>
      <c r="E44" s="1157" t="s">
        <v>3379</v>
      </c>
      <c r="F44" s="1158" t="s">
        <v>3380</v>
      </c>
      <c r="G44" s="1159">
        <v>44735</v>
      </c>
      <c r="H44" s="1159">
        <v>49465</v>
      </c>
      <c r="I44" s="1168"/>
    </row>
    <row r="45" spans="2:9" s="1167" customFormat="1" ht="20.100000000000001" customHeight="1">
      <c r="B45" s="1754"/>
      <c r="C45" s="1757"/>
      <c r="D45" s="1153" t="s">
        <v>3322</v>
      </c>
      <c r="E45" s="1157" t="s">
        <v>3381</v>
      </c>
      <c r="F45" s="1158" t="s">
        <v>3334</v>
      </c>
      <c r="G45" s="1159">
        <v>44767</v>
      </c>
      <c r="H45" s="1159">
        <v>49465</v>
      </c>
      <c r="I45" s="1168"/>
    </row>
    <row r="46" spans="2:9" s="1167" customFormat="1" ht="20.100000000000001" customHeight="1">
      <c r="B46" s="1754"/>
      <c r="C46" s="1757"/>
      <c r="D46" s="1153" t="s">
        <v>3346</v>
      </c>
      <c r="E46" s="1157" t="s">
        <v>3382</v>
      </c>
      <c r="F46" s="1158" t="s">
        <v>3356</v>
      </c>
      <c r="G46" s="1159">
        <v>44770</v>
      </c>
      <c r="H46" s="1159">
        <v>49465</v>
      </c>
      <c r="I46" s="1168"/>
    </row>
    <row r="47" spans="2:9" s="1167" customFormat="1" ht="20.100000000000001" customHeight="1">
      <c r="B47" s="1754"/>
      <c r="C47" s="1757"/>
      <c r="D47" s="1153" t="s">
        <v>3311</v>
      </c>
      <c r="E47" s="1157" t="s">
        <v>3383</v>
      </c>
      <c r="F47" s="1158" t="s">
        <v>3384</v>
      </c>
      <c r="G47" s="1159">
        <v>44799</v>
      </c>
      <c r="H47" s="1159">
        <v>49465</v>
      </c>
      <c r="I47" s="1168"/>
    </row>
    <row r="48" spans="2:9" s="1167" customFormat="1" ht="20.100000000000001" customHeight="1">
      <c r="B48" s="1754"/>
      <c r="C48" s="1757"/>
      <c r="D48" s="1153" t="s">
        <v>3298</v>
      </c>
      <c r="E48" s="1157" t="s">
        <v>3385</v>
      </c>
      <c r="F48" s="1158" t="s">
        <v>3386</v>
      </c>
      <c r="G48" s="1159">
        <v>44833</v>
      </c>
      <c r="H48" s="1159">
        <v>49465</v>
      </c>
      <c r="I48" s="1168"/>
    </row>
    <row r="49" spans="2:9" s="1167" customFormat="1" ht="20.100000000000001" customHeight="1">
      <c r="B49" s="1754"/>
      <c r="C49" s="1757"/>
      <c r="D49" s="1153" t="s">
        <v>3311</v>
      </c>
      <c r="E49" s="1157" t="s">
        <v>3387</v>
      </c>
      <c r="F49" s="1158" t="s">
        <v>3388</v>
      </c>
      <c r="G49" s="1159">
        <v>44861</v>
      </c>
      <c r="H49" s="1159">
        <v>49465</v>
      </c>
      <c r="I49" s="1168"/>
    </row>
    <row r="50" spans="2:9" s="1167" customFormat="1" ht="9.75" customHeight="1">
      <c r="B50" s="1759"/>
      <c r="C50" s="1760"/>
      <c r="D50" s="1173"/>
      <c r="E50" s="1174"/>
      <c r="F50" s="1175"/>
      <c r="G50" s="1176"/>
      <c r="H50" s="1176"/>
      <c r="I50" s="1177"/>
    </row>
    <row r="51" spans="2:9" ht="18.95" customHeight="1">
      <c r="B51" s="1153"/>
      <c r="C51" s="1178"/>
      <c r="D51" s="1153"/>
      <c r="E51" s="1154"/>
      <c r="F51" s="1179"/>
      <c r="G51" s="1116"/>
      <c r="H51" s="1116"/>
      <c r="I51" s="1116"/>
    </row>
  </sheetData>
  <mergeCells count="26">
    <mergeCell ref="B23:B34"/>
    <mergeCell ref="C23:C34"/>
    <mergeCell ref="B35:B50"/>
    <mergeCell ref="C35:C50"/>
    <mergeCell ref="H6:H7"/>
    <mergeCell ref="C8:C15"/>
    <mergeCell ref="B9:B10"/>
    <mergeCell ref="B11:B12"/>
    <mergeCell ref="B13:B14"/>
    <mergeCell ref="B16:B22"/>
    <mergeCell ref="C16:C22"/>
    <mergeCell ref="B6:B7"/>
    <mergeCell ref="C6:C7"/>
    <mergeCell ref="D6:D7"/>
    <mergeCell ref="E6:E7"/>
    <mergeCell ref="F6:F7"/>
    <mergeCell ref="G6:G7"/>
    <mergeCell ref="B1:I1"/>
    <mergeCell ref="B2:I2"/>
    <mergeCell ref="B3:B5"/>
    <mergeCell ref="C3:C5"/>
    <mergeCell ref="D3:D5"/>
    <mergeCell ref="E3:E5"/>
    <mergeCell ref="F3:F5"/>
    <mergeCell ref="G3:G5"/>
    <mergeCell ref="H3:H5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3"/>
  <sheetViews>
    <sheetView showGridLines="0" zoomScale="120" zoomScaleNormal="120" workbookViewId="0">
      <selection activeCell="H20" sqref="H20"/>
    </sheetView>
  </sheetViews>
  <sheetFormatPr baseColWidth="10" defaultRowHeight="14.25"/>
  <cols>
    <col min="1" max="1" width="11.42578125" style="1180"/>
    <col min="2" max="2" width="2.140625" style="1180" customWidth="1"/>
    <col min="3" max="3" width="0.85546875" style="1180" customWidth="1"/>
    <col min="4" max="4" width="1" style="1180" customWidth="1"/>
    <col min="5" max="5" width="21.7109375" style="1180" bestFit="1" customWidth="1"/>
    <col min="6" max="7" width="15.5703125" style="1180" customWidth="1"/>
    <col min="8" max="8" width="16.140625" style="1180" customWidth="1"/>
    <col min="9" max="9" width="9.140625" style="1180" customWidth="1"/>
    <col min="10" max="10" width="1" style="1180" customWidth="1"/>
    <col min="11" max="11" width="2.140625" style="1180" customWidth="1"/>
    <col min="12" max="12" width="10.5703125" style="1180" customWidth="1"/>
    <col min="13" max="169" width="11.42578125" style="1180"/>
    <col min="170" max="170" width="0.7109375" style="1180" customWidth="1"/>
    <col min="171" max="172" width="1.5703125" style="1180" customWidth="1"/>
    <col min="173" max="173" width="16.42578125" style="1180" customWidth="1"/>
    <col min="174" max="176" width="10.42578125" style="1180" customWidth="1"/>
    <col min="177" max="177" width="8.7109375" style="1180" customWidth="1"/>
    <col min="178" max="178" width="0.7109375" style="1180" customWidth="1"/>
    <col min="179" max="179" width="3.140625" style="1180" customWidth="1"/>
    <col min="180" max="180" width="1.140625" style="1180" customWidth="1"/>
    <col min="181" max="181" width="18" style="1180" customWidth="1"/>
    <col min="182" max="182" width="9.42578125" style="1180" customWidth="1"/>
    <col min="183" max="183" width="8.7109375" style="1180" customWidth="1"/>
    <col min="184" max="184" width="9.28515625" style="1180" customWidth="1"/>
    <col min="185" max="185" width="10.140625" style="1180" customWidth="1"/>
    <col min="186" max="186" width="5.140625" style="1180" customWidth="1"/>
    <col min="187" max="187" width="10.140625" style="1180" customWidth="1"/>
    <col min="188" max="188" width="6.42578125" style="1180" customWidth="1"/>
    <col min="189" max="189" width="11.42578125" style="1180"/>
    <col min="190" max="190" width="1.28515625" style="1180" customWidth="1"/>
    <col min="191" max="191" width="1.42578125" style="1180" customWidth="1"/>
    <col min="192" max="192" width="8.28515625" style="1180" customWidth="1"/>
    <col min="193" max="193" width="11.42578125" style="1180"/>
    <col min="194" max="195" width="10.7109375" style="1180" customWidth="1"/>
    <col min="196" max="196" width="10.28515625" style="1180" customWidth="1"/>
    <col min="197" max="197" width="11.28515625" style="1180" customWidth="1"/>
    <col min="198" max="198" width="7.7109375" style="1180" customWidth="1"/>
    <col min="199" max="199" width="10.140625" style="1180" customWidth="1"/>
    <col min="200" max="200" width="6.5703125" style="1180" customWidth="1"/>
    <col min="201" max="201" width="1.140625" style="1180" customWidth="1"/>
    <col min="202" max="202" width="24.5703125" style="1180" customWidth="1"/>
    <col min="203" max="203" width="9.85546875" style="1180" customWidth="1"/>
    <col min="204" max="204" width="10.7109375" style="1180" customWidth="1"/>
    <col min="205" max="205" width="10.85546875" style="1180" customWidth="1"/>
    <col min="206" max="206" width="11.140625" style="1180" customWidth="1"/>
    <col min="207" max="207" width="9.85546875" style="1180" customWidth="1"/>
    <col min="208" max="208" width="1" style="1180" customWidth="1"/>
    <col min="209" max="209" width="16.5703125" style="1180" customWidth="1"/>
    <col min="210" max="210" width="0.5703125" style="1180" customWidth="1"/>
    <col min="211" max="211" width="0.7109375" style="1180" customWidth="1"/>
    <col min="212" max="212" width="27.85546875" style="1180" customWidth="1"/>
    <col min="213" max="213" width="0.85546875" style="1180" customWidth="1"/>
    <col min="214" max="214" width="27.42578125" style="1180" customWidth="1"/>
    <col min="215" max="215" width="14.7109375" style="1180" customWidth="1"/>
    <col min="216" max="216" width="0.42578125" style="1180" customWidth="1"/>
    <col min="217" max="217" width="0.7109375" style="1180" customWidth="1"/>
    <col min="218" max="218" width="21.7109375" style="1180" customWidth="1"/>
    <col min="219" max="219" width="1.28515625" style="1180" customWidth="1"/>
    <col min="220" max="220" width="21.140625" style="1180" customWidth="1"/>
    <col min="221" max="425" width="11.42578125" style="1180"/>
    <col min="426" max="426" width="0.7109375" style="1180" customWidth="1"/>
    <col min="427" max="428" width="1.5703125" style="1180" customWidth="1"/>
    <col min="429" max="429" width="16.42578125" style="1180" customWidth="1"/>
    <col min="430" max="432" width="10.42578125" style="1180" customWidth="1"/>
    <col min="433" max="433" width="8.7109375" style="1180" customWidth="1"/>
    <col min="434" max="434" width="0.7109375" style="1180" customWidth="1"/>
    <col min="435" max="435" width="3.140625" style="1180" customWidth="1"/>
    <col min="436" max="436" width="1.140625" style="1180" customWidth="1"/>
    <col min="437" max="437" width="18" style="1180" customWidth="1"/>
    <col min="438" max="438" width="9.42578125" style="1180" customWidth="1"/>
    <col min="439" max="439" width="8.7109375" style="1180" customWidth="1"/>
    <col min="440" max="440" width="9.28515625" style="1180" customWidth="1"/>
    <col min="441" max="441" width="10.140625" style="1180" customWidth="1"/>
    <col min="442" max="442" width="5.140625" style="1180" customWidth="1"/>
    <col min="443" max="443" width="10.140625" style="1180" customWidth="1"/>
    <col min="444" max="444" width="6.42578125" style="1180" customWidth="1"/>
    <col min="445" max="445" width="11.42578125" style="1180"/>
    <col min="446" max="446" width="1.28515625" style="1180" customWidth="1"/>
    <col min="447" max="447" width="1.42578125" style="1180" customWidth="1"/>
    <col min="448" max="448" width="8.28515625" style="1180" customWidth="1"/>
    <col min="449" max="449" width="11.42578125" style="1180"/>
    <col min="450" max="451" width="10.7109375" style="1180" customWidth="1"/>
    <col min="452" max="452" width="10.28515625" style="1180" customWidth="1"/>
    <col min="453" max="453" width="11.28515625" style="1180" customWidth="1"/>
    <col min="454" max="454" width="7.7109375" style="1180" customWidth="1"/>
    <col min="455" max="455" width="10.140625" style="1180" customWidth="1"/>
    <col min="456" max="456" width="6.5703125" style="1180" customWidth="1"/>
    <col min="457" max="457" width="1.140625" style="1180" customWidth="1"/>
    <col min="458" max="458" width="24.5703125" style="1180" customWidth="1"/>
    <col min="459" max="459" width="9.85546875" style="1180" customWidth="1"/>
    <col min="460" max="460" width="10.7109375" style="1180" customWidth="1"/>
    <col min="461" max="461" width="10.85546875" style="1180" customWidth="1"/>
    <col min="462" max="462" width="11.140625" style="1180" customWidth="1"/>
    <col min="463" max="463" width="9.85546875" style="1180" customWidth="1"/>
    <col min="464" max="464" width="1" style="1180" customWidth="1"/>
    <col min="465" max="465" width="16.5703125" style="1180" customWidth="1"/>
    <col min="466" max="466" width="0.5703125" style="1180" customWidth="1"/>
    <col min="467" max="467" width="0.7109375" style="1180" customWidth="1"/>
    <col min="468" max="468" width="27.85546875" style="1180" customWidth="1"/>
    <col min="469" max="469" width="0.85546875" style="1180" customWidth="1"/>
    <col min="470" max="470" width="27.42578125" style="1180" customWidth="1"/>
    <col min="471" max="471" width="14.7109375" style="1180" customWidth="1"/>
    <col min="472" max="472" width="0.42578125" style="1180" customWidth="1"/>
    <col min="473" max="473" width="0.7109375" style="1180" customWidth="1"/>
    <col min="474" max="474" width="21.7109375" style="1180" customWidth="1"/>
    <col min="475" max="475" width="1.28515625" style="1180" customWidth="1"/>
    <col min="476" max="476" width="21.140625" style="1180" customWidth="1"/>
    <col min="477" max="681" width="11.42578125" style="1180"/>
    <col min="682" max="682" width="0.7109375" style="1180" customWidth="1"/>
    <col min="683" max="684" width="1.5703125" style="1180" customWidth="1"/>
    <col min="685" max="685" width="16.42578125" style="1180" customWidth="1"/>
    <col min="686" max="688" width="10.42578125" style="1180" customWidth="1"/>
    <col min="689" max="689" width="8.7109375" style="1180" customWidth="1"/>
    <col min="690" max="690" width="0.7109375" style="1180" customWidth="1"/>
    <col min="691" max="691" width="3.140625" style="1180" customWidth="1"/>
    <col min="692" max="692" width="1.140625" style="1180" customWidth="1"/>
    <col min="693" max="693" width="18" style="1180" customWidth="1"/>
    <col min="694" max="694" width="9.42578125" style="1180" customWidth="1"/>
    <col min="695" max="695" width="8.7109375" style="1180" customWidth="1"/>
    <col min="696" max="696" width="9.28515625" style="1180" customWidth="1"/>
    <col min="697" max="697" width="10.140625" style="1180" customWidth="1"/>
    <col min="698" max="698" width="5.140625" style="1180" customWidth="1"/>
    <col min="699" max="699" width="10.140625" style="1180" customWidth="1"/>
    <col min="700" max="700" width="6.42578125" style="1180" customWidth="1"/>
    <col min="701" max="701" width="11.42578125" style="1180"/>
    <col min="702" max="702" width="1.28515625" style="1180" customWidth="1"/>
    <col min="703" max="703" width="1.42578125" style="1180" customWidth="1"/>
    <col min="704" max="704" width="8.28515625" style="1180" customWidth="1"/>
    <col min="705" max="705" width="11.42578125" style="1180"/>
    <col min="706" max="707" width="10.7109375" style="1180" customWidth="1"/>
    <col min="708" max="708" width="10.28515625" style="1180" customWidth="1"/>
    <col min="709" max="709" width="11.28515625" style="1180" customWidth="1"/>
    <col min="710" max="710" width="7.7109375" style="1180" customWidth="1"/>
    <col min="711" max="711" width="10.140625" style="1180" customWidth="1"/>
    <col min="712" max="712" width="6.5703125" style="1180" customWidth="1"/>
    <col min="713" max="713" width="1.140625" style="1180" customWidth="1"/>
    <col min="714" max="714" width="24.5703125" style="1180" customWidth="1"/>
    <col min="715" max="715" width="9.85546875" style="1180" customWidth="1"/>
    <col min="716" max="716" width="10.7109375" style="1180" customWidth="1"/>
    <col min="717" max="717" width="10.85546875" style="1180" customWidth="1"/>
    <col min="718" max="718" width="11.140625" style="1180" customWidth="1"/>
    <col min="719" max="719" width="9.85546875" style="1180" customWidth="1"/>
    <col min="720" max="720" width="1" style="1180" customWidth="1"/>
    <col min="721" max="721" width="16.5703125" style="1180" customWidth="1"/>
    <col min="722" max="722" width="0.5703125" style="1180" customWidth="1"/>
    <col min="723" max="723" width="0.7109375" style="1180" customWidth="1"/>
    <col min="724" max="724" width="27.85546875" style="1180" customWidth="1"/>
    <col min="725" max="725" width="0.85546875" style="1180" customWidth="1"/>
    <col min="726" max="726" width="27.42578125" style="1180" customWidth="1"/>
    <col min="727" max="727" width="14.7109375" style="1180" customWidth="1"/>
    <col min="728" max="728" width="0.42578125" style="1180" customWidth="1"/>
    <col min="729" max="729" width="0.7109375" style="1180" customWidth="1"/>
    <col min="730" max="730" width="21.7109375" style="1180" customWidth="1"/>
    <col min="731" max="731" width="1.28515625" style="1180" customWidth="1"/>
    <col min="732" max="732" width="21.140625" style="1180" customWidth="1"/>
    <col min="733" max="937" width="11.42578125" style="1180"/>
    <col min="938" max="938" width="0.7109375" style="1180" customWidth="1"/>
    <col min="939" max="940" width="1.5703125" style="1180" customWidth="1"/>
    <col min="941" max="941" width="16.42578125" style="1180" customWidth="1"/>
    <col min="942" max="944" width="10.42578125" style="1180" customWidth="1"/>
    <col min="945" max="945" width="8.7109375" style="1180" customWidth="1"/>
    <col min="946" max="946" width="0.7109375" style="1180" customWidth="1"/>
    <col min="947" max="947" width="3.140625" style="1180" customWidth="1"/>
    <col min="948" max="948" width="1.140625" style="1180" customWidth="1"/>
    <col min="949" max="949" width="18" style="1180" customWidth="1"/>
    <col min="950" max="950" width="9.42578125" style="1180" customWidth="1"/>
    <col min="951" max="951" width="8.7109375" style="1180" customWidth="1"/>
    <col min="952" max="952" width="9.28515625" style="1180" customWidth="1"/>
    <col min="953" max="953" width="10.140625" style="1180" customWidth="1"/>
    <col min="954" max="954" width="5.140625" style="1180" customWidth="1"/>
    <col min="955" max="955" width="10.140625" style="1180" customWidth="1"/>
    <col min="956" max="956" width="6.42578125" style="1180" customWidth="1"/>
    <col min="957" max="957" width="11.42578125" style="1180"/>
    <col min="958" max="958" width="1.28515625" style="1180" customWidth="1"/>
    <col min="959" max="959" width="1.42578125" style="1180" customWidth="1"/>
    <col min="960" max="960" width="8.28515625" style="1180" customWidth="1"/>
    <col min="961" max="961" width="11.42578125" style="1180"/>
    <col min="962" max="963" width="10.7109375" style="1180" customWidth="1"/>
    <col min="964" max="964" width="10.28515625" style="1180" customWidth="1"/>
    <col min="965" max="965" width="11.28515625" style="1180" customWidth="1"/>
    <col min="966" max="966" width="7.7109375" style="1180" customWidth="1"/>
    <col min="967" max="967" width="10.140625" style="1180" customWidth="1"/>
    <col min="968" max="968" width="6.5703125" style="1180" customWidth="1"/>
    <col min="969" max="969" width="1.140625" style="1180" customWidth="1"/>
    <col min="970" max="970" width="24.5703125" style="1180" customWidth="1"/>
    <col min="971" max="971" width="9.85546875" style="1180" customWidth="1"/>
    <col min="972" max="972" width="10.7109375" style="1180" customWidth="1"/>
    <col min="973" max="973" width="10.85546875" style="1180" customWidth="1"/>
    <col min="974" max="974" width="11.140625" style="1180" customWidth="1"/>
    <col min="975" max="975" width="9.85546875" style="1180" customWidth="1"/>
    <col min="976" max="976" width="1" style="1180" customWidth="1"/>
    <col min="977" max="977" width="16.5703125" style="1180" customWidth="1"/>
    <col min="978" max="978" width="0.5703125" style="1180" customWidth="1"/>
    <col min="979" max="979" width="0.7109375" style="1180" customWidth="1"/>
    <col min="980" max="980" width="27.85546875" style="1180" customWidth="1"/>
    <col min="981" max="981" width="0.85546875" style="1180" customWidth="1"/>
    <col min="982" max="982" width="27.42578125" style="1180" customWidth="1"/>
    <col min="983" max="983" width="14.7109375" style="1180" customWidth="1"/>
    <col min="984" max="984" width="0.42578125" style="1180" customWidth="1"/>
    <col min="985" max="985" width="0.7109375" style="1180" customWidth="1"/>
    <col min="986" max="986" width="21.7109375" style="1180" customWidth="1"/>
    <col min="987" max="987" width="1.28515625" style="1180" customWidth="1"/>
    <col min="988" max="988" width="21.140625" style="1180" customWidth="1"/>
    <col min="989" max="1193" width="11.42578125" style="1180"/>
    <col min="1194" max="1194" width="0.7109375" style="1180" customWidth="1"/>
    <col min="1195" max="1196" width="1.5703125" style="1180" customWidth="1"/>
    <col min="1197" max="1197" width="16.42578125" style="1180" customWidth="1"/>
    <col min="1198" max="1200" width="10.42578125" style="1180" customWidth="1"/>
    <col min="1201" max="1201" width="8.7109375" style="1180" customWidth="1"/>
    <col min="1202" max="1202" width="0.7109375" style="1180" customWidth="1"/>
    <col min="1203" max="1203" width="3.140625" style="1180" customWidth="1"/>
    <col min="1204" max="1204" width="1.140625" style="1180" customWidth="1"/>
    <col min="1205" max="1205" width="18" style="1180" customWidth="1"/>
    <col min="1206" max="1206" width="9.42578125" style="1180" customWidth="1"/>
    <col min="1207" max="1207" width="8.7109375" style="1180" customWidth="1"/>
    <col min="1208" max="1208" width="9.28515625" style="1180" customWidth="1"/>
    <col min="1209" max="1209" width="10.140625" style="1180" customWidth="1"/>
    <col min="1210" max="1210" width="5.140625" style="1180" customWidth="1"/>
    <col min="1211" max="1211" width="10.140625" style="1180" customWidth="1"/>
    <col min="1212" max="1212" width="6.42578125" style="1180" customWidth="1"/>
    <col min="1213" max="1213" width="11.42578125" style="1180"/>
    <col min="1214" max="1214" width="1.28515625" style="1180" customWidth="1"/>
    <col min="1215" max="1215" width="1.42578125" style="1180" customWidth="1"/>
    <col min="1216" max="1216" width="8.28515625" style="1180" customWidth="1"/>
    <col min="1217" max="1217" width="11.42578125" style="1180"/>
    <col min="1218" max="1219" width="10.7109375" style="1180" customWidth="1"/>
    <col min="1220" max="1220" width="10.28515625" style="1180" customWidth="1"/>
    <col min="1221" max="1221" width="11.28515625" style="1180" customWidth="1"/>
    <col min="1222" max="1222" width="7.7109375" style="1180" customWidth="1"/>
    <col min="1223" max="1223" width="10.140625" style="1180" customWidth="1"/>
    <col min="1224" max="1224" width="6.5703125" style="1180" customWidth="1"/>
    <col min="1225" max="1225" width="1.140625" style="1180" customWidth="1"/>
    <col min="1226" max="1226" width="24.5703125" style="1180" customWidth="1"/>
    <col min="1227" max="1227" width="9.85546875" style="1180" customWidth="1"/>
    <col min="1228" max="1228" width="10.7109375" style="1180" customWidth="1"/>
    <col min="1229" max="1229" width="10.85546875" style="1180" customWidth="1"/>
    <col min="1230" max="1230" width="11.140625" style="1180" customWidth="1"/>
    <col min="1231" max="1231" width="9.85546875" style="1180" customWidth="1"/>
    <col min="1232" max="1232" width="1" style="1180" customWidth="1"/>
    <col min="1233" max="1233" width="16.5703125" style="1180" customWidth="1"/>
    <col min="1234" max="1234" width="0.5703125" style="1180" customWidth="1"/>
    <col min="1235" max="1235" width="0.7109375" style="1180" customWidth="1"/>
    <col min="1236" max="1236" width="27.85546875" style="1180" customWidth="1"/>
    <col min="1237" max="1237" width="0.85546875" style="1180" customWidth="1"/>
    <col min="1238" max="1238" width="27.42578125" style="1180" customWidth="1"/>
    <col min="1239" max="1239" width="14.7109375" style="1180" customWidth="1"/>
    <col min="1240" max="1240" width="0.42578125" style="1180" customWidth="1"/>
    <col min="1241" max="1241" width="0.7109375" style="1180" customWidth="1"/>
    <col min="1242" max="1242" width="21.7109375" style="1180" customWidth="1"/>
    <col min="1243" max="1243" width="1.28515625" style="1180" customWidth="1"/>
    <col min="1244" max="1244" width="21.140625" style="1180" customWidth="1"/>
    <col min="1245" max="1449" width="11.42578125" style="1180"/>
    <col min="1450" max="1450" width="0.7109375" style="1180" customWidth="1"/>
    <col min="1451" max="1452" width="1.5703125" style="1180" customWidth="1"/>
    <col min="1453" max="1453" width="16.42578125" style="1180" customWidth="1"/>
    <col min="1454" max="1456" width="10.42578125" style="1180" customWidth="1"/>
    <col min="1457" max="1457" width="8.7109375" style="1180" customWidth="1"/>
    <col min="1458" max="1458" width="0.7109375" style="1180" customWidth="1"/>
    <col min="1459" max="1459" width="3.140625" style="1180" customWidth="1"/>
    <col min="1460" max="1460" width="1.140625" style="1180" customWidth="1"/>
    <col min="1461" max="1461" width="18" style="1180" customWidth="1"/>
    <col min="1462" max="1462" width="9.42578125" style="1180" customWidth="1"/>
    <col min="1463" max="1463" width="8.7109375" style="1180" customWidth="1"/>
    <col min="1464" max="1464" width="9.28515625" style="1180" customWidth="1"/>
    <col min="1465" max="1465" width="10.140625" style="1180" customWidth="1"/>
    <col min="1466" max="1466" width="5.140625" style="1180" customWidth="1"/>
    <col min="1467" max="1467" width="10.140625" style="1180" customWidth="1"/>
    <col min="1468" max="1468" width="6.42578125" style="1180" customWidth="1"/>
    <col min="1469" max="1469" width="11.42578125" style="1180"/>
    <col min="1470" max="1470" width="1.28515625" style="1180" customWidth="1"/>
    <col min="1471" max="1471" width="1.42578125" style="1180" customWidth="1"/>
    <col min="1472" max="1472" width="8.28515625" style="1180" customWidth="1"/>
    <col min="1473" max="1473" width="11.42578125" style="1180"/>
    <col min="1474" max="1475" width="10.7109375" style="1180" customWidth="1"/>
    <col min="1476" max="1476" width="10.28515625" style="1180" customWidth="1"/>
    <col min="1477" max="1477" width="11.28515625" style="1180" customWidth="1"/>
    <col min="1478" max="1478" width="7.7109375" style="1180" customWidth="1"/>
    <col min="1479" max="1479" width="10.140625" style="1180" customWidth="1"/>
    <col min="1480" max="1480" width="6.5703125" style="1180" customWidth="1"/>
    <col min="1481" max="1481" width="1.140625" style="1180" customWidth="1"/>
    <col min="1482" max="1482" width="24.5703125" style="1180" customWidth="1"/>
    <col min="1483" max="1483" width="9.85546875" style="1180" customWidth="1"/>
    <col min="1484" max="1484" width="10.7109375" style="1180" customWidth="1"/>
    <col min="1485" max="1485" width="10.85546875" style="1180" customWidth="1"/>
    <col min="1486" max="1486" width="11.140625" style="1180" customWidth="1"/>
    <col min="1487" max="1487" width="9.85546875" style="1180" customWidth="1"/>
    <col min="1488" max="1488" width="1" style="1180" customWidth="1"/>
    <col min="1489" max="1489" width="16.5703125" style="1180" customWidth="1"/>
    <col min="1490" max="1490" width="0.5703125" style="1180" customWidth="1"/>
    <col min="1491" max="1491" width="0.7109375" style="1180" customWidth="1"/>
    <col min="1492" max="1492" width="27.85546875" style="1180" customWidth="1"/>
    <col min="1493" max="1493" width="0.85546875" style="1180" customWidth="1"/>
    <col min="1494" max="1494" width="27.42578125" style="1180" customWidth="1"/>
    <col min="1495" max="1495" width="14.7109375" style="1180" customWidth="1"/>
    <col min="1496" max="1496" width="0.42578125" style="1180" customWidth="1"/>
    <col min="1497" max="1497" width="0.7109375" style="1180" customWidth="1"/>
    <col min="1498" max="1498" width="21.7109375" style="1180" customWidth="1"/>
    <col min="1499" max="1499" width="1.28515625" style="1180" customWidth="1"/>
    <col min="1500" max="1500" width="21.140625" style="1180" customWidth="1"/>
    <col min="1501" max="1705" width="11.42578125" style="1180"/>
    <col min="1706" max="1706" width="0.7109375" style="1180" customWidth="1"/>
    <col min="1707" max="1708" width="1.5703125" style="1180" customWidth="1"/>
    <col min="1709" max="1709" width="16.42578125" style="1180" customWidth="1"/>
    <col min="1710" max="1712" width="10.42578125" style="1180" customWidth="1"/>
    <col min="1713" max="1713" width="8.7109375" style="1180" customWidth="1"/>
    <col min="1714" max="1714" width="0.7109375" style="1180" customWidth="1"/>
    <col min="1715" max="1715" width="3.140625" style="1180" customWidth="1"/>
    <col min="1716" max="1716" width="1.140625" style="1180" customWidth="1"/>
    <col min="1717" max="1717" width="18" style="1180" customWidth="1"/>
    <col min="1718" max="1718" width="9.42578125" style="1180" customWidth="1"/>
    <col min="1719" max="1719" width="8.7109375" style="1180" customWidth="1"/>
    <col min="1720" max="1720" width="9.28515625" style="1180" customWidth="1"/>
    <col min="1721" max="1721" width="10.140625" style="1180" customWidth="1"/>
    <col min="1722" max="1722" width="5.140625" style="1180" customWidth="1"/>
    <col min="1723" max="1723" width="10.140625" style="1180" customWidth="1"/>
    <col min="1724" max="1724" width="6.42578125" style="1180" customWidth="1"/>
    <col min="1725" max="1725" width="11.42578125" style="1180"/>
    <col min="1726" max="1726" width="1.28515625" style="1180" customWidth="1"/>
    <col min="1727" max="1727" width="1.42578125" style="1180" customWidth="1"/>
    <col min="1728" max="1728" width="8.28515625" style="1180" customWidth="1"/>
    <col min="1729" max="1729" width="11.42578125" style="1180"/>
    <col min="1730" max="1731" width="10.7109375" style="1180" customWidth="1"/>
    <col min="1732" max="1732" width="10.28515625" style="1180" customWidth="1"/>
    <col min="1733" max="1733" width="11.28515625" style="1180" customWidth="1"/>
    <col min="1734" max="1734" width="7.7109375" style="1180" customWidth="1"/>
    <col min="1735" max="1735" width="10.140625" style="1180" customWidth="1"/>
    <col min="1736" max="1736" width="6.5703125" style="1180" customWidth="1"/>
    <col min="1737" max="1737" width="1.140625" style="1180" customWidth="1"/>
    <col min="1738" max="1738" width="24.5703125" style="1180" customWidth="1"/>
    <col min="1739" max="1739" width="9.85546875" style="1180" customWidth="1"/>
    <col min="1740" max="1740" width="10.7109375" style="1180" customWidth="1"/>
    <col min="1741" max="1741" width="10.85546875" style="1180" customWidth="1"/>
    <col min="1742" max="1742" width="11.140625" style="1180" customWidth="1"/>
    <col min="1743" max="1743" width="9.85546875" style="1180" customWidth="1"/>
    <col min="1744" max="1744" width="1" style="1180" customWidth="1"/>
    <col min="1745" max="1745" width="16.5703125" style="1180" customWidth="1"/>
    <col min="1746" max="1746" width="0.5703125" style="1180" customWidth="1"/>
    <col min="1747" max="1747" width="0.7109375" style="1180" customWidth="1"/>
    <col min="1748" max="1748" width="27.85546875" style="1180" customWidth="1"/>
    <col min="1749" max="1749" width="0.85546875" style="1180" customWidth="1"/>
    <col min="1750" max="1750" width="27.42578125" style="1180" customWidth="1"/>
    <col min="1751" max="1751" width="14.7109375" style="1180" customWidth="1"/>
    <col min="1752" max="1752" width="0.42578125" style="1180" customWidth="1"/>
    <col min="1753" max="1753" width="0.7109375" style="1180" customWidth="1"/>
    <col min="1754" max="1754" width="21.7109375" style="1180" customWidth="1"/>
    <col min="1755" max="1755" width="1.28515625" style="1180" customWidth="1"/>
    <col min="1756" max="1756" width="21.140625" style="1180" customWidth="1"/>
    <col min="1757" max="1961" width="11.42578125" style="1180"/>
    <col min="1962" max="1962" width="0.7109375" style="1180" customWidth="1"/>
    <col min="1963" max="1964" width="1.5703125" style="1180" customWidth="1"/>
    <col min="1965" max="1965" width="16.42578125" style="1180" customWidth="1"/>
    <col min="1966" max="1968" width="10.42578125" style="1180" customWidth="1"/>
    <col min="1969" max="1969" width="8.7109375" style="1180" customWidth="1"/>
    <col min="1970" max="1970" width="0.7109375" style="1180" customWidth="1"/>
    <col min="1971" max="1971" width="3.140625" style="1180" customWidth="1"/>
    <col min="1972" max="1972" width="1.140625" style="1180" customWidth="1"/>
    <col min="1973" max="1973" width="18" style="1180" customWidth="1"/>
    <col min="1974" max="1974" width="9.42578125" style="1180" customWidth="1"/>
    <col min="1975" max="1975" width="8.7109375" style="1180" customWidth="1"/>
    <col min="1976" max="1976" width="9.28515625" style="1180" customWidth="1"/>
    <col min="1977" max="1977" width="10.140625" style="1180" customWidth="1"/>
    <col min="1978" max="1978" width="5.140625" style="1180" customWidth="1"/>
    <col min="1979" max="1979" width="10.140625" style="1180" customWidth="1"/>
    <col min="1980" max="1980" width="6.42578125" style="1180" customWidth="1"/>
    <col min="1981" max="1981" width="11.42578125" style="1180"/>
    <col min="1982" max="1982" width="1.28515625" style="1180" customWidth="1"/>
    <col min="1983" max="1983" width="1.42578125" style="1180" customWidth="1"/>
    <col min="1984" max="1984" width="8.28515625" style="1180" customWidth="1"/>
    <col min="1985" max="1985" width="11.42578125" style="1180"/>
    <col min="1986" max="1987" width="10.7109375" style="1180" customWidth="1"/>
    <col min="1988" max="1988" width="10.28515625" style="1180" customWidth="1"/>
    <col min="1989" max="1989" width="11.28515625" style="1180" customWidth="1"/>
    <col min="1990" max="1990" width="7.7109375" style="1180" customWidth="1"/>
    <col min="1991" max="1991" width="10.140625" style="1180" customWidth="1"/>
    <col min="1992" max="1992" width="6.5703125" style="1180" customWidth="1"/>
    <col min="1993" max="1993" width="1.140625" style="1180" customWidth="1"/>
    <col min="1994" max="1994" width="24.5703125" style="1180" customWidth="1"/>
    <col min="1995" max="1995" width="9.85546875" style="1180" customWidth="1"/>
    <col min="1996" max="1996" width="10.7109375" style="1180" customWidth="1"/>
    <col min="1997" max="1997" width="10.85546875" style="1180" customWidth="1"/>
    <col min="1998" max="1998" width="11.140625" style="1180" customWidth="1"/>
    <col min="1999" max="1999" width="9.85546875" style="1180" customWidth="1"/>
    <col min="2000" max="2000" width="1" style="1180" customWidth="1"/>
    <col min="2001" max="2001" width="16.5703125" style="1180" customWidth="1"/>
    <col min="2002" max="2002" width="0.5703125" style="1180" customWidth="1"/>
    <col min="2003" max="2003" width="0.7109375" style="1180" customWidth="1"/>
    <col min="2004" max="2004" width="27.85546875" style="1180" customWidth="1"/>
    <col min="2005" max="2005" width="0.85546875" style="1180" customWidth="1"/>
    <col min="2006" max="2006" width="27.42578125" style="1180" customWidth="1"/>
    <col min="2007" max="2007" width="14.7109375" style="1180" customWidth="1"/>
    <col min="2008" max="2008" width="0.42578125" style="1180" customWidth="1"/>
    <col min="2009" max="2009" width="0.7109375" style="1180" customWidth="1"/>
    <col min="2010" max="2010" width="21.7109375" style="1180" customWidth="1"/>
    <col min="2011" max="2011" width="1.28515625" style="1180" customWidth="1"/>
    <col min="2012" max="2012" width="21.140625" style="1180" customWidth="1"/>
    <col min="2013" max="2217" width="11.42578125" style="1180"/>
    <col min="2218" max="2218" width="0.7109375" style="1180" customWidth="1"/>
    <col min="2219" max="2220" width="1.5703125" style="1180" customWidth="1"/>
    <col min="2221" max="2221" width="16.42578125" style="1180" customWidth="1"/>
    <col min="2222" max="2224" width="10.42578125" style="1180" customWidth="1"/>
    <col min="2225" max="2225" width="8.7109375" style="1180" customWidth="1"/>
    <col min="2226" max="2226" width="0.7109375" style="1180" customWidth="1"/>
    <col min="2227" max="2227" width="3.140625" style="1180" customWidth="1"/>
    <col min="2228" max="2228" width="1.140625" style="1180" customWidth="1"/>
    <col min="2229" max="2229" width="18" style="1180" customWidth="1"/>
    <col min="2230" max="2230" width="9.42578125" style="1180" customWidth="1"/>
    <col min="2231" max="2231" width="8.7109375" style="1180" customWidth="1"/>
    <col min="2232" max="2232" width="9.28515625" style="1180" customWidth="1"/>
    <col min="2233" max="2233" width="10.140625" style="1180" customWidth="1"/>
    <col min="2234" max="2234" width="5.140625" style="1180" customWidth="1"/>
    <col min="2235" max="2235" width="10.140625" style="1180" customWidth="1"/>
    <col min="2236" max="2236" width="6.42578125" style="1180" customWidth="1"/>
    <col min="2237" max="2237" width="11.42578125" style="1180"/>
    <col min="2238" max="2238" width="1.28515625" style="1180" customWidth="1"/>
    <col min="2239" max="2239" width="1.42578125" style="1180" customWidth="1"/>
    <col min="2240" max="2240" width="8.28515625" style="1180" customWidth="1"/>
    <col min="2241" max="2241" width="11.42578125" style="1180"/>
    <col min="2242" max="2243" width="10.7109375" style="1180" customWidth="1"/>
    <col min="2244" max="2244" width="10.28515625" style="1180" customWidth="1"/>
    <col min="2245" max="2245" width="11.28515625" style="1180" customWidth="1"/>
    <col min="2246" max="2246" width="7.7109375" style="1180" customWidth="1"/>
    <col min="2247" max="2247" width="10.140625" style="1180" customWidth="1"/>
    <col min="2248" max="2248" width="6.5703125" style="1180" customWidth="1"/>
    <col min="2249" max="2249" width="1.140625" style="1180" customWidth="1"/>
    <col min="2250" max="2250" width="24.5703125" style="1180" customWidth="1"/>
    <col min="2251" max="2251" width="9.85546875" style="1180" customWidth="1"/>
    <col min="2252" max="2252" width="10.7109375" style="1180" customWidth="1"/>
    <col min="2253" max="2253" width="10.85546875" style="1180" customWidth="1"/>
    <col min="2254" max="2254" width="11.140625" style="1180" customWidth="1"/>
    <col min="2255" max="2255" width="9.85546875" style="1180" customWidth="1"/>
    <col min="2256" max="2256" width="1" style="1180" customWidth="1"/>
    <col min="2257" max="2257" width="16.5703125" style="1180" customWidth="1"/>
    <col min="2258" max="2258" width="0.5703125" style="1180" customWidth="1"/>
    <col min="2259" max="2259" width="0.7109375" style="1180" customWidth="1"/>
    <col min="2260" max="2260" width="27.85546875" style="1180" customWidth="1"/>
    <col min="2261" max="2261" width="0.85546875" style="1180" customWidth="1"/>
    <col min="2262" max="2262" width="27.42578125" style="1180" customWidth="1"/>
    <col min="2263" max="2263" width="14.7109375" style="1180" customWidth="1"/>
    <col min="2264" max="2264" width="0.42578125" style="1180" customWidth="1"/>
    <col min="2265" max="2265" width="0.7109375" style="1180" customWidth="1"/>
    <col min="2266" max="2266" width="21.7109375" style="1180" customWidth="1"/>
    <col min="2267" max="2267" width="1.28515625" style="1180" customWidth="1"/>
    <col min="2268" max="2268" width="21.140625" style="1180" customWidth="1"/>
    <col min="2269" max="2473" width="11.42578125" style="1180"/>
    <col min="2474" max="2474" width="0.7109375" style="1180" customWidth="1"/>
    <col min="2475" max="2476" width="1.5703125" style="1180" customWidth="1"/>
    <col min="2477" max="2477" width="16.42578125" style="1180" customWidth="1"/>
    <col min="2478" max="2480" width="10.42578125" style="1180" customWidth="1"/>
    <col min="2481" max="2481" width="8.7109375" style="1180" customWidth="1"/>
    <col min="2482" max="2482" width="0.7109375" style="1180" customWidth="1"/>
    <col min="2483" max="2483" width="3.140625" style="1180" customWidth="1"/>
    <col min="2484" max="2484" width="1.140625" style="1180" customWidth="1"/>
    <col min="2485" max="2485" width="18" style="1180" customWidth="1"/>
    <col min="2486" max="2486" width="9.42578125" style="1180" customWidth="1"/>
    <col min="2487" max="2487" width="8.7109375" style="1180" customWidth="1"/>
    <col min="2488" max="2488" width="9.28515625" style="1180" customWidth="1"/>
    <col min="2489" max="2489" width="10.140625" style="1180" customWidth="1"/>
    <col min="2490" max="2490" width="5.140625" style="1180" customWidth="1"/>
    <col min="2491" max="2491" width="10.140625" style="1180" customWidth="1"/>
    <col min="2492" max="2492" width="6.42578125" style="1180" customWidth="1"/>
    <col min="2493" max="2493" width="11.42578125" style="1180"/>
    <col min="2494" max="2494" width="1.28515625" style="1180" customWidth="1"/>
    <col min="2495" max="2495" width="1.42578125" style="1180" customWidth="1"/>
    <col min="2496" max="2496" width="8.28515625" style="1180" customWidth="1"/>
    <col min="2497" max="2497" width="11.42578125" style="1180"/>
    <col min="2498" max="2499" width="10.7109375" style="1180" customWidth="1"/>
    <col min="2500" max="2500" width="10.28515625" style="1180" customWidth="1"/>
    <col min="2501" max="2501" width="11.28515625" style="1180" customWidth="1"/>
    <col min="2502" max="2502" width="7.7109375" style="1180" customWidth="1"/>
    <col min="2503" max="2503" width="10.140625" style="1180" customWidth="1"/>
    <col min="2504" max="2504" width="6.5703125" style="1180" customWidth="1"/>
    <col min="2505" max="2505" width="1.140625" style="1180" customWidth="1"/>
    <col min="2506" max="2506" width="24.5703125" style="1180" customWidth="1"/>
    <col min="2507" max="2507" width="9.85546875" style="1180" customWidth="1"/>
    <col min="2508" max="2508" width="10.7109375" style="1180" customWidth="1"/>
    <col min="2509" max="2509" width="10.85546875" style="1180" customWidth="1"/>
    <col min="2510" max="2510" width="11.140625" style="1180" customWidth="1"/>
    <col min="2511" max="2511" width="9.85546875" style="1180" customWidth="1"/>
    <col min="2512" max="2512" width="1" style="1180" customWidth="1"/>
    <col min="2513" max="2513" width="16.5703125" style="1180" customWidth="1"/>
    <col min="2514" max="2514" width="0.5703125" style="1180" customWidth="1"/>
    <col min="2515" max="2515" width="0.7109375" style="1180" customWidth="1"/>
    <col min="2516" max="2516" width="27.85546875" style="1180" customWidth="1"/>
    <col min="2517" max="2517" width="0.85546875" style="1180" customWidth="1"/>
    <col min="2518" max="2518" width="27.42578125" style="1180" customWidth="1"/>
    <col min="2519" max="2519" width="14.7109375" style="1180" customWidth="1"/>
    <col min="2520" max="2520" width="0.42578125" style="1180" customWidth="1"/>
    <col min="2521" max="2521" width="0.7109375" style="1180" customWidth="1"/>
    <col min="2522" max="2522" width="21.7109375" style="1180" customWidth="1"/>
    <col min="2523" max="2523" width="1.28515625" style="1180" customWidth="1"/>
    <col min="2524" max="2524" width="21.140625" style="1180" customWidth="1"/>
    <col min="2525" max="2729" width="11.42578125" style="1180"/>
    <col min="2730" max="2730" width="0.7109375" style="1180" customWidth="1"/>
    <col min="2731" max="2732" width="1.5703125" style="1180" customWidth="1"/>
    <col min="2733" max="2733" width="16.42578125" style="1180" customWidth="1"/>
    <col min="2734" max="2736" width="10.42578125" style="1180" customWidth="1"/>
    <col min="2737" max="2737" width="8.7109375" style="1180" customWidth="1"/>
    <col min="2738" max="2738" width="0.7109375" style="1180" customWidth="1"/>
    <col min="2739" max="2739" width="3.140625" style="1180" customWidth="1"/>
    <col min="2740" max="2740" width="1.140625" style="1180" customWidth="1"/>
    <col min="2741" max="2741" width="18" style="1180" customWidth="1"/>
    <col min="2742" max="2742" width="9.42578125" style="1180" customWidth="1"/>
    <col min="2743" max="2743" width="8.7109375" style="1180" customWidth="1"/>
    <col min="2744" max="2744" width="9.28515625" style="1180" customWidth="1"/>
    <col min="2745" max="2745" width="10.140625" style="1180" customWidth="1"/>
    <col min="2746" max="2746" width="5.140625" style="1180" customWidth="1"/>
    <col min="2747" max="2747" width="10.140625" style="1180" customWidth="1"/>
    <col min="2748" max="2748" width="6.42578125" style="1180" customWidth="1"/>
    <col min="2749" max="2749" width="11.42578125" style="1180"/>
    <col min="2750" max="2750" width="1.28515625" style="1180" customWidth="1"/>
    <col min="2751" max="2751" width="1.42578125" style="1180" customWidth="1"/>
    <col min="2752" max="2752" width="8.28515625" style="1180" customWidth="1"/>
    <col min="2753" max="2753" width="11.42578125" style="1180"/>
    <col min="2754" max="2755" width="10.7109375" style="1180" customWidth="1"/>
    <col min="2756" max="2756" width="10.28515625" style="1180" customWidth="1"/>
    <col min="2757" max="2757" width="11.28515625" style="1180" customWidth="1"/>
    <col min="2758" max="2758" width="7.7109375" style="1180" customWidth="1"/>
    <col min="2759" max="2759" width="10.140625" style="1180" customWidth="1"/>
    <col min="2760" max="2760" width="6.5703125" style="1180" customWidth="1"/>
    <col min="2761" max="2761" width="1.140625" style="1180" customWidth="1"/>
    <col min="2762" max="2762" width="24.5703125" style="1180" customWidth="1"/>
    <col min="2763" max="2763" width="9.85546875" style="1180" customWidth="1"/>
    <col min="2764" max="2764" width="10.7109375" style="1180" customWidth="1"/>
    <col min="2765" max="2765" width="10.85546875" style="1180" customWidth="1"/>
    <col min="2766" max="2766" width="11.140625" style="1180" customWidth="1"/>
    <col min="2767" max="2767" width="9.85546875" style="1180" customWidth="1"/>
    <col min="2768" max="2768" width="1" style="1180" customWidth="1"/>
    <col min="2769" max="2769" width="16.5703125" style="1180" customWidth="1"/>
    <col min="2770" max="2770" width="0.5703125" style="1180" customWidth="1"/>
    <col min="2771" max="2771" width="0.7109375" style="1180" customWidth="1"/>
    <col min="2772" max="2772" width="27.85546875" style="1180" customWidth="1"/>
    <col min="2773" max="2773" width="0.85546875" style="1180" customWidth="1"/>
    <col min="2774" max="2774" width="27.42578125" style="1180" customWidth="1"/>
    <col min="2775" max="2775" width="14.7109375" style="1180" customWidth="1"/>
    <col min="2776" max="2776" width="0.42578125" style="1180" customWidth="1"/>
    <col min="2777" max="2777" width="0.7109375" style="1180" customWidth="1"/>
    <col min="2778" max="2778" width="21.7109375" style="1180" customWidth="1"/>
    <col min="2779" max="2779" width="1.28515625" style="1180" customWidth="1"/>
    <col min="2780" max="2780" width="21.140625" style="1180" customWidth="1"/>
    <col min="2781" max="2985" width="11.42578125" style="1180"/>
    <col min="2986" max="2986" width="0.7109375" style="1180" customWidth="1"/>
    <col min="2987" max="2988" width="1.5703125" style="1180" customWidth="1"/>
    <col min="2989" max="2989" width="16.42578125" style="1180" customWidth="1"/>
    <col min="2990" max="2992" width="10.42578125" style="1180" customWidth="1"/>
    <col min="2993" max="2993" width="8.7109375" style="1180" customWidth="1"/>
    <col min="2994" max="2994" width="0.7109375" style="1180" customWidth="1"/>
    <col min="2995" max="2995" width="3.140625" style="1180" customWidth="1"/>
    <col min="2996" max="2996" width="1.140625" style="1180" customWidth="1"/>
    <col min="2997" max="2997" width="18" style="1180" customWidth="1"/>
    <col min="2998" max="2998" width="9.42578125" style="1180" customWidth="1"/>
    <col min="2999" max="2999" width="8.7109375" style="1180" customWidth="1"/>
    <col min="3000" max="3000" width="9.28515625" style="1180" customWidth="1"/>
    <col min="3001" max="3001" width="10.140625" style="1180" customWidth="1"/>
    <col min="3002" max="3002" width="5.140625" style="1180" customWidth="1"/>
    <col min="3003" max="3003" width="10.140625" style="1180" customWidth="1"/>
    <col min="3004" max="3004" width="6.42578125" style="1180" customWidth="1"/>
    <col min="3005" max="3005" width="11.42578125" style="1180"/>
    <col min="3006" max="3006" width="1.28515625" style="1180" customWidth="1"/>
    <col min="3007" max="3007" width="1.42578125" style="1180" customWidth="1"/>
    <col min="3008" max="3008" width="8.28515625" style="1180" customWidth="1"/>
    <col min="3009" max="3009" width="11.42578125" style="1180"/>
    <col min="3010" max="3011" width="10.7109375" style="1180" customWidth="1"/>
    <col min="3012" max="3012" width="10.28515625" style="1180" customWidth="1"/>
    <col min="3013" max="3013" width="11.28515625" style="1180" customWidth="1"/>
    <col min="3014" max="3014" width="7.7109375" style="1180" customWidth="1"/>
    <col min="3015" max="3015" width="10.140625" style="1180" customWidth="1"/>
    <col min="3016" max="3016" width="6.5703125" style="1180" customWidth="1"/>
    <col min="3017" max="3017" width="1.140625" style="1180" customWidth="1"/>
    <col min="3018" max="3018" width="24.5703125" style="1180" customWidth="1"/>
    <col min="3019" max="3019" width="9.85546875" style="1180" customWidth="1"/>
    <col min="3020" max="3020" width="10.7109375" style="1180" customWidth="1"/>
    <col min="3021" max="3021" width="10.85546875" style="1180" customWidth="1"/>
    <col min="3022" max="3022" width="11.140625" style="1180" customWidth="1"/>
    <col min="3023" max="3023" width="9.85546875" style="1180" customWidth="1"/>
    <col min="3024" max="3024" width="1" style="1180" customWidth="1"/>
    <col min="3025" max="3025" width="16.5703125" style="1180" customWidth="1"/>
    <col min="3026" max="3026" width="0.5703125" style="1180" customWidth="1"/>
    <col min="3027" max="3027" width="0.7109375" style="1180" customWidth="1"/>
    <col min="3028" max="3028" width="27.85546875" style="1180" customWidth="1"/>
    <col min="3029" max="3029" width="0.85546875" style="1180" customWidth="1"/>
    <col min="3030" max="3030" width="27.42578125" style="1180" customWidth="1"/>
    <col min="3031" max="3031" width="14.7109375" style="1180" customWidth="1"/>
    <col min="3032" max="3032" width="0.42578125" style="1180" customWidth="1"/>
    <col min="3033" max="3033" width="0.7109375" style="1180" customWidth="1"/>
    <col min="3034" max="3034" width="21.7109375" style="1180" customWidth="1"/>
    <col min="3035" max="3035" width="1.28515625" style="1180" customWidth="1"/>
    <col min="3036" max="3036" width="21.140625" style="1180" customWidth="1"/>
    <col min="3037" max="3241" width="11.42578125" style="1180"/>
    <col min="3242" max="3242" width="0.7109375" style="1180" customWidth="1"/>
    <col min="3243" max="3244" width="1.5703125" style="1180" customWidth="1"/>
    <col min="3245" max="3245" width="16.42578125" style="1180" customWidth="1"/>
    <col min="3246" max="3248" width="10.42578125" style="1180" customWidth="1"/>
    <col min="3249" max="3249" width="8.7109375" style="1180" customWidth="1"/>
    <col min="3250" max="3250" width="0.7109375" style="1180" customWidth="1"/>
    <col min="3251" max="3251" width="3.140625" style="1180" customWidth="1"/>
    <col min="3252" max="3252" width="1.140625" style="1180" customWidth="1"/>
    <col min="3253" max="3253" width="18" style="1180" customWidth="1"/>
    <col min="3254" max="3254" width="9.42578125" style="1180" customWidth="1"/>
    <col min="3255" max="3255" width="8.7109375" style="1180" customWidth="1"/>
    <col min="3256" max="3256" width="9.28515625" style="1180" customWidth="1"/>
    <col min="3257" max="3257" width="10.140625" style="1180" customWidth="1"/>
    <col min="3258" max="3258" width="5.140625" style="1180" customWidth="1"/>
    <col min="3259" max="3259" width="10.140625" style="1180" customWidth="1"/>
    <col min="3260" max="3260" width="6.42578125" style="1180" customWidth="1"/>
    <col min="3261" max="3261" width="11.42578125" style="1180"/>
    <col min="3262" max="3262" width="1.28515625" style="1180" customWidth="1"/>
    <col min="3263" max="3263" width="1.42578125" style="1180" customWidth="1"/>
    <col min="3264" max="3264" width="8.28515625" style="1180" customWidth="1"/>
    <col min="3265" max="3265" width="11.42578125" style="1180"/>
    <col min="3266" max="3267" width="10.7109375" style="1180" customWidth="1"/>
    <col min="3268" max="3268" width="10.28515625" style="1180" customWidth="1"/>
    <col min="3269" max="3269" width="11.28515625" style="1180" customWidth="1"/>
    <col min="3270" max="3270" width="7.7109375" style="1180" customWidth="1"/>
    <col min="3271" max="3271" width="10.140625" style="1180" customWidth="1"/>
    <col min="3272" max="3272" width="6.5703125" style="1180" customWidth="1"/>
    <col min="3273" max="3273" width="1.140625" style="1180" customWidth="1"/>
    <col min="3274" max="3274" width="24.5703125" style="1180" customWidth="1"/>
    <col min="3275" max="3275" width="9.85546875" style="1180" customWidth="1"/>
    <col min="3276" max="3276" width="10.7109375" style="1180" customWidth="1"/>
    <col min="3277" max="3277" width="10.85546875" style="1180" customWidth="1"/>
    <col min="3278" max="3278" width="11.140625" style="1180" customWidth="1"/>
    <col min="3279" max="3279" width="9.85546875" style="1180" customWidth="1"/>
    <col min="3280" max="3280" width="1" style="1180" customWidth="1"/>
    <col min="3281" max="3281" width="16.5703125" style="1180" customWidth="1"/>
    <col min="3282" max="3282" width="0.5703125" style="1180" customWidth="1"/>
    <col min="3283" max="3283" width="0.7109375" style="1180" customWidth="1"/>
    <col min="3284" max="3284" width="27.85546875" style="1180" customWidth="1"/>
    <col min="3285" max="3285" width="0.85546875" style="1180" customWidth="1"/>
    <col min="3286" max="3286" width="27.42578125" style="1180" customWidth="1"/>
    <col min="3287" max="3287" width="14.7109375" style="1180" customWidth="1"/>
    <col min="3288" max="3288" width="0.42578125" style="1180" customWidth="1"/>
    <col min="3289" max="3289" width="0.7109375" style="1180" customWidth="1"/>
    <col min="3290" max="3290" width="21.7109375" style="1180" customWidth="1"/>
    <col min="3291" max="3291" width="1.28515625" style="1180" customWidth="1"/>
    <col min="3292" max="3292" width="21.140625" style="1180" customWidth="1"/>
    <col min="3293" max="3497" width="11.42578125" style="1180"/>
    <col min="3498" max="3498" width="0.7109375" style="1180" customWidth="1"/>
    <col min="3499" max="3500" width="1.5703125" style="1180" customWidth="1"/>
    <col min="3501" max="3501" width="16.42578125" style="1180" customWidth="1"/>
    <col min="3502" max="3504" width="10.42578125" style="1180" customWidth="1"/>
    <col min="3505" max="3505" width="8.7109375" style="1180" customWidth="1"/>
    <col min="3506" max="3506" width="0.7109375" style="1180" customWidth="1"/>
    <col min="3507" max="3507" width="3.140625" style="1180" customWidth="1"/>
    <col min="3508" max="3508" width="1.140625" style="1180" customWidth="1"/>
    <col min="3509" max="3509" width="18" style="1180" customWidth="1"/>
    <col min="3510" max="3510" width="9.42578125" style="1180" customWidth="1"/>
    <col min="3511" max="3511" width="8.7109375" style="1180" customWidth="1"/>
    <col min="3512" max="3512" width="9.28515625" style="1180" customWidth="1"/>
    <col min="3513" max="3513" width="10.140625" style="1180" customWidth="1"/>
    <col min="3514" max="3514" width="5.140625" style="1180" customWidth="1"/>
    <col min="3515" max="3515" width="10.140625" style="1180" customWidth="1"/>
    <col min="3516" max="3516" width="6.42578125" style="1180" customWidth="1"/>
    <col min="3517" max="3517" width="11.42578125" style="1180"/>
    <col min="3518" max="3518" width="1.28515625" style="1180" customWidth="1"/>
    <col min="3519" max="3519" width="1.42578125" style="1180" customWidth="1"/>
    <col min="3520" max="3520" width="8.28515625" style="1180" customWidth="1"/>
    <col min="3521" max="3521" width="11.42578125" style="1180"/>
    <col min="3522" max="3523" width="10.7109375" style="1180" customWidth="1"/>
    <col min="3524" max="3524" width="10.28515625" style="1180" customWidth="1"/>
    <col min="3525" max="3525" width="11.28515625" style="1180" customWidth="1"/>
    <col min="3526" max="3526" width="7.7109375" style="1180" customWidth="1"/>
    <col min="3527" max="3527" width="10.140625" style="1180" customWidth="1"/>
    <col min="3528" max="3528" width="6.5703125" style="1180" customWidth="1"/>
    <col min="3529" max="3529" width="1.140625" style="1180" customWidth="1"/>
    <col min="3530" max="3530" width="24.5703125" style="1180" customWidth="1"/>
    <col min="3531" max="3531" width="9.85546875" style="1180" customWidth="1"/>
    <col min="3532" max="3532" width="10.7109375" style="1180" customWidth="1"/>
    <col min="3533" max="3533" width="10.85546875" style="1180" customWidth="1"/>
    <col min="3534" max="3534" width="11.140625" style="1180" customWidth="1"/>
    <col min="3535" max="3535" width="9.85546875" style="1180" customWidth="1"/>
    <col min="3536" max="3536" width="1" style="1180" customWidth="1"/>
    <col min="3537" max="3537" width="16.5703125" style="1180" customWidth="1"/>
    <col min="3538" max="3538" width="0.5703125" style="1180" customWidth="1"/>
    <col min="3539" max="3539" width="0.7109375" style="1180" customWidth="1"/>
    <col min="3540" max="3540" width="27.85546875" style="1180" customWidth="1"/>
    <col min="3541" max="3541" width="0.85546875" style="1180" customWidth="1"/>
    <col min="3542" max="3542" width="27.42578125" style="1180" customWidth="1"/>
    <col min="3543" max="3543" width="14.7109375" style="1180" customWidth="1"/>
    <col min="3544" max="3544" width="0.42578125" style="1180" customWidth="1"/>
    <col min="3545" max="3545" width="0.7109375" style="1180" customWidth="1"/>
    <col min="3546" max="3546" width="21.7109375" style="1180" customWidth="1"/>
    <col min="3547" max="3547" width="1.28515625" style="1180" customWidth="1"/>
    <col min="3548" max="3548" width="21.140625" style="1180" customWidth="1"/>
    <col min="3549" max="3753" width="11.42578125" style="1180"/>
    <col min="3754" max="3754" width="0.7109375" style="1180" customWidth="1"/>
    <col min="3755" max="3756" width="1.5703125" style="1180" customWidth="1"/>
    <col min="3757" max="3757" width="16.42578125" style="1180" customWidth="1"/>
    <col min="3758" max="3760" width="10.42578125" style="1180" customWidth="1"/>
    <col min="3761" max="3761" width="8.7109375" style="1180" customWidth="1"/>
    <col min="3762" max="3762" width="0.7109375" style="1180" customWidth="1"/>
    <col min="3763" max="3763" width="3.140625" style="1180" customWidth="1"/>
    <col min="3764" max="3764" width="1.140625" style="1180" customWidth="1"/>
    <col min="3765" max="3765" width="18" style="1180" customWidth="1"/>
    <col min="3766" max="3766" width="9.42578125" style="1180" customWidth="1"/>
    <col min="3767" max="3767" width="8.7109375" style="1180" customWidth="1"/>
    <col min="3768" max="3768" width="9.28515625" style="1180" customWidth="1"/>
    <col min="3769" max="3769" width="10.140625" style="1180" customWidth="1"/>
    <col min="3770" max="3770" width="5.140625" style="1180" customWidth="1"/>
    <col min="3771" max="3771" width="10.140625" style="1180" customWidth="1"/>
    <col min="3772" max="3772" width="6.42578125" style="1180" customWidth="1"/>
    <col min="3773" max="3773" width="11.42578125" style="1180"/>
    <col min="3774" max="3774" width="1.28515625" style="1180" customWidth="1"/>
    <col min="3775" max="3775" width="1.42578125" style="1180" customWidth="1"/>
    <col min="3776" max="3776" width="8.28515625" style="1180" customWidth="1"/>
    <col min="3777" max="3777" width="11.42578125" style="1180"/>
    <col min="3778" max="3779" width="10.7109375" style="1180" customWidth="1"/>
    <col min="3780" max="3780" width="10.28515625" style="1180" customWidth="1"/>
    <col min="3781" max="3781" width="11.28515625" style="1180" customWidth="1"/>
    <col min="3782" max="3782" width="7.7109375" style="1180" customWidth="1"/>
    <col min="3783" max="3783" width="10.140625" style="1180" customWidth="1"/>
    <col min="3784" max="3784" width="6.5703125" style="1180" customWidth="1"/>
    <col min="3785" max="3785" width="1.140625" style="1180" customWidth="1"/>
    <col min="3786" max="3786" width="24.5703125" style="1180" customWidth="1"/>
    <col min="3787" max="3787" width="9.85546875" style="1180" customWidth="1"/>
    <col min="3788" max="3788" width="10.7109375" style="1180" customWidth="1"/>
    <col min="3789" max="3789" width="10.85546875" style="1180" customWidth="1"/>
    <col min="3790" max="3790" width="11.140625" style="1180" customWidth="1"/>
    <col min="3791" max="3791" width="9.85546875" style="1180" customWidth="1"/>
    <col min="3792" max="3792" width="1" style="1180" customWidth="1"/>
    <col min="3793" max="3793" width="16.5703125" style="1180" customWidth="1"/>
    <col min="3794" max="3794" width="0.5703125" style="1180" customWidth="1"/>
    <col min="3795" max="3795" width="0.7109375" style="1180" customWidth="1"/>
    <col min="3796" max="3796" width="27.85546875" style="1180" customWidth="1"/>
    <col min="3797" max="3797" width="0.85546875" style="1180" customWidth="1"/>
    <col min="3798" max="3798" width="27.42578125" style="1180" customWidth="1"/>
    <col min="3799" max="3799" width="14.7109375" style="1180" customWidth="1"/>
    <col min="3800" max="3800" width="0.42578125" style="1180" customWidth="1"/>
    <col min="3801" max="3801" width="0.7109375" style="1180" customWidth="1"/>
    <col min="3802" max="3802" width="21.7109375" style="1180" customWidth="1"/>
    <col min="3803" max="3803" width="1.28515625" style="1180" customWidth="1"/>
    <col min="3804" max="3804" width="21.140625" style="1180" customWidth="1"/>
    <col min="3805" max="4009" width="11.42578125" style="1180"/>
    <col min="4010" max="4010" width="0.7109375" style="1180" customWidth="1"/>
    <col min="4011" max="4012" width="1.5703125" style="1180" customWidth="1"/>
    <col min="4013" max="4013" width="16.42578125" style="1180" customWidth="1"/>
    <col min="4014" max="4016" width="10.42578125" style="1180" customWidth="1"/>
    <col min="4017" max="4017" width="8.7109375" style="1180" customWidth="1"/>
    <col min="4018" max="4018" width="0.7109375" style="1180" customWidth="1"/>
    <col min="4019" max="4019" width="3.140625" style="1180" customWidth="1"/>
    <col min="4020" max="4020" width="1.140625" style="1180" customWidth="1"/>
    <col min="4021" max="4021" width="18" style="1180" customWidth="1"/>
    <col min="4022" max="4022" width="9.42578125" style="1180" customWidth="1"/>
    <col min="4023" max="4023" width="8.7109375" style="1180" customWidth="1"/>
    <col min="4024" max="4024" width="9.28515625" style="1180" customWidth="1"/>
    <col min="4025" max="4025" width="10.140625" style="1180" customWidth="1"/>
    <col min="4026" max="4026" width="5.140625" style="1180" customWidth="1"/>
    <col min="4027" max="4027" width="10.140625" style="1180" customWidth="1"/>
    <col min="4028" max="4028" width="6.42578125" style="1180" customWidth="1"/>
    <col min="4029" max="4029" width="11.42578125" style="1180"/>
    <col min="4030" max="4030" width="1.28515625" style="1180" customWidth="1"/>
    <col min="4031" max="4031" width="1.42578125" style="1180" customWidth="1"/>
    <col min="4032" max="4032" width="8.28515625" style="1180" customWidth="1"/>
    <col min="4033" max="4033" width="11.42578125" style="1180"/>
    <col min="4034" max="4035" width="10.7109375" style="1180" customWidth="1"/>
    <col min="4036" max="4036" width="10.28515625" style="1180" customWidth="1"/>
    <col min="4037" max="4037" width="11.28515625" style="1180" customWidth="1"/>
    <col min="4038" max="4038" width="7.7109375" style="1180" customWidth="1"/>
    <col min="4039" max="4039" width="10.140625" style="1180" customWidth="1"/>
    <col min="4040" max="4040" width="6.5703125" style="1180" customWidth="1"/>
    <col min="4041" max="4041" width="1.140625" style="1180" customWidth="1"/>
    <col min="4042" max="4042" width="24.5703125" style="1180" customWidth="1"/>
    <col min="4043" max="4043" width="9.85546875" style="1180" customWidth="1"/>
    <col min="4044" max="4044" width="10.7109375" style="1180" customWidth="1"/>
    <col min="4045" max="4045" width="10.85546875" style="1180" customWidth="1"/>
    <col min="4046" max="4046" width="11.140625" style="1180" customWidth="1"/>
    <col min="4047" max="4047" width="9.85546875" style="1180" customWidth="1"/>
    <col min="4048" max="4048" width="1" style="1180" customWidth="1"/>
    <col min="4049" max="4049" width="16.5703125" style="1180" customWidth="1"/>
    <col min="4050" max="4050" width="0.5703125" style="1180" customWidth="1"/>
    <col min="4051" max="4051" width="0.7109375" style="1180" customWidth="1"/>
    <col min="4052" max="4052" width="27.85546875" style="1180" customWidth="1"/>
    <col min="4053" max="4053" width="0.85546875" style="1180" customWidth="1"/>
    <col min="4054" max="4054" width="27.42578125" style="1180" customWidth="1"/>
    <col min="4055" max="4055" width="14.7109375" style="1180" customWidth="1"/>
    <col min="4056" max="4056" width="0.42578125" style="1180" customWidth="1"/>
    <col min="4057" max="4057" width="0.7109375" style="1180" customWidth="1"/>
    <col min="4058" max="4058" width="21.7109375" style="1180" customWidth="1"/>
    <col min="4059" max="4059" width="1.28515625" style="1180" customWidth="1"/>
    <col min="4060" max="4060" width="21.140625" style="1180" customWidth="1"/>
    <col min="4061" max="4265" width="11.42578125" style="1180"/>
    <col min="4266" max="4266" width="0.7109375" style="1180" customWidth="1"/>
    <col min="4267" max="4268" width="1.5703125" style="1180" customWidth="1"/>
    <col min="4269" max="4269" width="16.42578125" style="1180" customWidth="1"/>
    <col min="4270" max="4272" width="10.42578125" style="1180" customWidth="1"/>
    <col min="4273" max="4273" width="8.7109375" style="1180" customWidth="1"/>
    <col min="4274" max="4274" width="0.7109375" style="1180" customWidth="1"/>
    <col min="4275" max="4275" width="3.140625" style="1180" customWidth="1"/>
    <col min="4276" max="4276" width="1.140625" style="1180" customWidth="1"/>
    <col min="4277" max="4277" width="18" style="1180" customWidth="1"/>
    <col min="4278" max="4278" width="9.42578125" style="1180" customWidth="1"/>
    <col min="4279" max="4279" width="8.7109375" style="1180" customWidth="1"/>
    <col min="4280" max="4280" width="9.28515625" style="1180" customWidth="1"/>
    <col min="4281" max="4281" width="10.140625" style="1180" customWidth="1"/>
    <col min="4282" max="4282" width="5.140625" style="1180" customWidth="1"/>
    <col min="4283" max="4283" width="10.140625" style="1180" customWidth="1"/>
    <col min="4284" max="4284" width="6.42578125" style="1180" customWidth="1"/>
    <col min="4285" max="4285" width="11.42578125" style="1180"/>
    <col min="4286" max="4286" width="1.28515625" style="1180" customWidth="1"/>
    <col min="4287" max="4287" width="1.42578125" style="1180" customWidth="1"/>
    <col min="4288" max="4288" width="8.28515625" style="1180" customWidth="1"/>
    <col min="4289" max="4289" width="11.42578125" style="1180"/>
    <col min="4290" max="4291" width="10.7109375" style="1180" customWidth="1"/>
    <col min="4292" max="4292" width="10.28515625" style="1180" customWidth="1"/>
    <col min="4293" max="4293" width="11.28515625" style="1180" customWidth="1"/>
    <col min="4294" max="4294" width="7.7109375" style="1180" customWidth="1"/>
    <col min="4295" max="4295" width="10.140625" style="1180" customWidth="1"/>
    <col min="4296" max="4296" width="6.5703125" style="1180" customWidth="1"/>
    <col min="4297" max="4297" width="1.140625" style="1180" customWidth="1"/>
    <col min="4298" max="4298" width="24.5703125" style="1180" customWidth="1"/>
    <col min="4299" max="4299" width="9.85546875" style="1180" customWidth="1"/>
    <col min="4300" max="4300" width="10.7109375" style="1180" customWidth="1"/>
    <col min="4301" max="4301" width="10.85546875" style="1180" customWidth="1"/>
    <col min="4302" max="4302" width="11.140625" style="1180" customWidth="1"/>
    <col min="4303" max="4303" width="9.85546875" style="1180" customWidth="1"/>
    <col min="4304" max="4304" width="1" style="1180" customWidth="1"/>
    <col min="4305" max="4305" width="16.5703125" style="1180" customWidth="1"/>
    <col min="4306" max="4306" width="0.5703125" style="1180" customWidth="1"/>
    <col min="4307" max="4307" width="0.7109375" style="1180" customWidth="1"/>
    <col min="4308" max="4308" width="27.85546875" style="1180" customWidth="1"/>
    <col min="4309" max="4309" width="0.85546875" style="1180" customWidth="1"/>
    <col min="4310" max="4310" width="27.42578125" style="1180" customWidth="1"/>
    <col min="4311" max="4311" width="14.7109375" style="1180" customWidth="1"/>
    <col min="4312" max="4312" width="0.42578125" style="1180" customWidth="1"/>
    <col min="4313" max="4313" width="0.7109375" style="1180" customWidth="1"/>
    <col min="4314" max="4314" width="21.7109375" style="1180" customWidth="1"/>
    <col min="4315" max="4315" width="1.28515625" style="1180" customWidth="1"/>
    <col min="4316" max="4316" width="21.140625" style="1180" customWidth="1"/>
    <col min="4317" max="4521" width="11.42578125" style="1180"/>
    <col min="4522" max="4522" width="0.7109375" style="1180" customWidth="1"/>
    <col min="4523" max="4524" width="1.5703125" style="1180" customWidth="1"/>
    <col min="4525" max="4525" width="16.42578125" style="1180" customWidth="1"/>
    <col min="4526" max="4528" width="10.42578125" style="1180" customWidth="1"/>
    <col min="4529" max="4529" width="8.7109375" style="1180" customWidth="1"/>
    <col min="4530" max="4530" width="0.7109375" style="1180" customWidth="1"/>
    <col min="4531" max="4531" width="3.140625" style="1180" customWidth="1"/>
    <col min="4532" max="4532" width="1.140625" style="1180" customWidth="1"/>
    <col min="4533" max="4533" width="18" style="1180" customWidth="1"/>
    <col min="4534" max="4534" width="9.42578125" style="1180" customWidth="1"/>
    <col min="4535" max="4535" width="8.7109375" style="1180" customWidth="1"/>
    <col min="4536" max="4536" width="9.28515625" style="1180" customWidth="1"/>
    <col min="4537" max="4537" width="10.140625" style="1180" customWidth="1"/>
    <col min="4538" max="4538" width="5.140625" style="1180" customWidth="1"/>
    <col min="4539" max="4539" width="10.140625" style="1180" customWidth="1"/>
    <col min="4540" max="4540" width="6.42578125" style="1180" customWidth="1"/>
    <col min="4541" max="4541" width="11.42578125" style="1180"/>
    <col min="4542" max="4542" width="1.28515625" style="1180" customWidth="1"/>
    <col min="4543" max="4543" width="1.42578125" style="1180" customWidth="1"/>
    <col min="4544" max="4544" width="8.28515625" style="1180" customWidth="1"/>
    <col min="4545" max="4545" width="11.42578125" style="1180"/>
    <col min="4546" max="4547" width="10.7109375" style="1180" customWidth="1"/>
    <col min="4548" max="4548" width="10.28515625" style="1180" customWidth="1"/>
    <col min="4549" max="4549" width="11.28515625" style="1180" customWidth="1"/>
    <col min="4550" max="4550" width="7.7109375" style="1180" customWidth="1"/>
    <col min="4551" max="4551" width="10.140625" style="1180" customWidth="1"/>
    <col min="4552" max="4552" width="6.5703125" style="1180" customWidth="1"/>
    <col min="4553" max="4553" width="1.140625" style="1180" customWidth="1"/>
    <col min="4554" max="4554" width="24.5703125" style="1180" customWidth="1"/>
    <col min="4555" max="4555" width="9.85546875" style="1180" customWidth="1"/>
    <col min="4556" max="4556" width="10.7109375" style="1180" customWidth="1"/>
    <col min="4557" max="4557" width="10.85546875" style="1180" customWidth="1"/>
    <col min="4558" max="4558" width="11.140625" style="1180" customWidth="1"/>
    <col min="4559" max="4559" width="9.85546875" style="1180" customWidth="1"/>
    <col min="4560" max="4560" width="1" style="1180" customWidth="1"/>
    <col min="4561" max="4561" width="16.5703125" style="1180" customWidth="1"/>
    <col min="4562" max="4562" width="0.5703125" style="1180" customWidth="1"/>
    <col min="4563" max="4563" width="0.7109375" style="1180" customWidth="1"/>
    <col min="4564" max="4564" width="27.85546875" style="1180" customWidth="1"/>
    <col min="4565" max="4565" width="0.85546875" style="1180" customWidth="1"/>
    <col min="4566" max="4566" width="27.42578125" style="1180" customWidth="1"/>
    <col min="4567" max="4567" width="14.7109375" style="1180" customWidth="1"/>
    <col min="4568" max="4568" width="0.42578125" style="1180" customWidth="1"/>
    <col min="4569" max="4569" width="0.7109375" style="1180" customWidth="1"/>
    <col min="4570" max="4570" width="21.7109375" style="1180" customWidth="1"/>
    <col min="4571" max="4571" width="1.28515625" style="1180" customWidth="1"/>
    <col min="4572" max="4572" width="21.140625" style="1180" customWidth="1"/>
    <col min="4573" max="4777" width="11.42578125" style="1180"/>
    <col min="4778" max="4778" width="0.7109375" style="1180" customWidth="1"/>
    <col min="4779" max="4780" width="1.5703125" style="1180" customWidth="1"/>
    <col min="4781" max="4781" width="16.42578125" style="1180" customWidth="1"/>
    <col min="4782" max="4784" width="10.42578125" style="1180" customWidth="1"/>
    <col min="4785" max="4785" width="8.7109375" style="1180" customWidth="1"/>
    <col min="4786" max="4786" width="0.7109375" style="1180" customWidth="1"/>
    <col min="4787" max="4787" width="3.140625" style="1180" customWidth="1"/>
    <col min="4788" max="4788" width="1.140625" style="1180" customWidth="1"/>
    <col min="4789" max="4789" width="18" style="1180" customWidth="1"/>
    <col min="4790" max="4790" width="9.42578125" style="1180" customWidth="1"/>
    <col min="4791" max="4791" width="8.7109375" style="1180" customWidth="1"/>
    <col min="4792" max="4792" width="9.28515625" style="1180" customWidth="1"/>
    <col min="4793" max="4793" width="10.140625" style="1180" customWidth="1"/>
    <col min="4794" max="4794" width="5.140625" style="1180" customWidth="1"/>
    <col min="4795" max="4795" width="10.140625" style="1180" customWidth="1"/>
    <col min="4796" max="4796" width="6.42578125" style="1180" customWidth="1"/>
    <col min="4797" max="4797" width="11.42578125" style="1180"/>
    <col min="4798" max="4798" width="1.28515625" style="1180" customWidth="1"/>
    <col min="4799" max="4799" width="1.42578125" style="1180" customWidth="1"/>
    <col min="4800" max="4800" width="8.28515625" style="1180" customWidth="1"/>
    <col min="4801" max="4801" width="11.42578125" style="1180"/>
    <col min="4802" max="4803" width="10.7109375" style="1180" customWidth="1"/>
    <col min="4804" max="4804" width="10.28515625" style="1180" customWidth="1"/>
    <col min="4805" max="4805" width="11.28515625" style="1180" customWidth="1"/>
    <col min="4806" max="4806" width="7.7109375" style="1180" customWidth="1"/>
    <col min="4807" max="4807" width="10.140625" style="1180" customWidth="1"/>
    <col min="4808" max="4808" width="6.5703125" style="1180" customWidth="1"/>
    <col min="4809" max="4809" width="1.140625" style="1180" customWidth="1"/>
    <col min="4810" max="4810" width="24.5703125" style="1180" customWidth="1"/>
    <col min="4811" max="4811" width="9.85546875" style="1180" customWidth="1"/>
    <col min="4812" max="4812" width="10.7109375" style="1180" customWidth="1"/>
    <col min="4813" max="4813" width="10.85546875" style="1180" customWidth="1"/>
    <col min="4814" max="4814" width="11.140625" style="1180" customWidth="1"/>
    <col min="4815" max="4815" width="9.85546875" style="1180" customWidth="1"/>
    <col min="4816" max="4816" width="1" style="1180" customWidth="1"/>
    <col min="4817" max="4817" width="16.5703125" style="1180" customWidth="1"/>
    <col min="4818" max="4818" width="0.5703125" style="1180" customWidth="1"/>
    <col min="4819" max="4819" width="0.7109375" style="1180" customWidth="1"/>
    <col min="4820" max="4820" width="27.85546875" style="1180" customWidth="1"/>
    <col min="4821" max="4821" width="0.85546875" style="1180" customWidth="1"/>
    <col min="4822" max="4822" width="27.42578125" style="1180" customWidth="1"/>
    <col min="4823" max="4823" width="14.7109375" style="1180" customWidth="1"/>
    <col min="4824" max="4824" width="0.42578125" style="1180" customWidth="1"/>
    <col min="4825" max="4825" width="0.7109375" style="1180" customWidth="1"/>
    <col min="4826" max="4826" width="21.7109375" style="1180" customWidth="1"/>
    <col min="4827" max="4827" width="1.28515625" style="1180" customWidth="1"/>
    <col min="4828" max="4828" width="21.140625" style="1180" customWidth="1"/>
    <col min="4829" max="5033" width="11.42578125" style="1180"/>
    <col min="5034" max="5034" width="0.7109375" style="1180" customWidth="1"/>
    <col min="5035" max="5036" width="1.5703125" style="1180" customWidth="1"/>
    <col min="5037" max="5037" width="16.42578125" style="1180" customWidth="1"/>
    <col min="5038" max="5040" width="10.42578125" style="1180" customWidth="1"/>
    <col min="5041" max="5041" width="8.7109375" style="1180" customWidth="1"/>
    <col min="5042" max="5042" width="0.7109375" style="1180" customWidth="1"/>
    <col min="5043" max="5043" width="3.140625" style="1180" customWidth="1"/>
    <col min="5044" max="5044" width="1.140625" style="1180" customWidth="1"/>
    <col min="5045" max="5045" width="18" style="1180" customWidth="1"/>
    <col min="5046" max="5046" width="9.42578125" style="1180" customWidth="1"/>
    <col min="5047" max="5047" width="8.7109375" style="1180" customWidth="1"/>
    <col min="5048" max="5048" width="9.28515625" style="1180" customWidth="1"/>
    <col min="5049" max="5049" width="10.140625" style="1180" customWidth="1"/>
    <col min="5050" max="5050" width="5.140625" style="1180" customWidth="1"/>
    <col min="5051" max="5051" width="10.140625" style="1180" customWidth="1"/>
    <col min="5052" max="5052" width="6.42578125" style="1180" customWidth="1"/>
    <col min="5053" max="5053" width="11.42578125" style="1180"/>
    <col min="5054" max="5054" width="1.28515625" style="1180" customWidth="1"/>
    <col min="5055" max="5055" width="1.42578125" style="1180" customWidth="1"/>
    <col min="5056" max="5056" width="8.28515625" style="1180" customWidth="1"/>
    <col min="5057" max="5057" width="11.42578125" style="1180"/>
    <col min="5058" max="5059" width="10.7109375" style="1180" customWidth="1"/>
    <col min="5060" max="5060" width="10.28515625" style="1180" customWidth="1"/>
    <col min="5061" max="5061" width="11.28515625" style="1180" customWidth="1"/>
    <col min="5062" max="5062" width="7.7109375" style="1180" customWidth="1"/>
    <col min="5063" max="5063" width="10.140625" style="1180" customWidth="1"/>
    <col min="5064" max="5064" width="6.5703125" style="1180" customWidth="1"/>
    <col min="5065" max="5065" width="1.140625" style="1180" customWidth="1"/>
    <col min="5066" max="5066" width="24.5703125" style="1180" customWidth="1"/>
    <col min="5067" max="5067" width="9.85546875" style="1180" customWidth="1"/>
    <col min="5068" max="5068" width="10.7109375" style="1180" customWidth="1"/>
    <col min="5069" max="5069" width="10.85546875" style="1180" customWidth="1"/>
    <col min="5070" max="5070" width="11.140625" style="1180" customWidth="1"/>
    <col min="5071" max="5071" width="9.85546875" style="1180" customWidth="1"/>
    <col min="5072" max="5072" width="1" style="1180" customWidth="1"/>
    <col min="5073" max="5073" width="16.5703125" style="1180" customWidth="1"/>
    <col min="5074" max="5074" width="0.5703125" style="1180" customWidth="1"/>
    <col min="5075" max="5075" width="0.7109375" style="1180" customWidth="1"/>
    <col min="5076" max="5076" width="27.85546875" style="1180" customWidth="1"/>
    <col min="5077" max="5077" width="0.85546875" style="1180" customWidth="1"/>
    <col min="5078" max="5078" width="27.42578125" style="1180" customWidth="1"/>
    <col min="5079" max="5079" width="14.7109375" style="1180" customWidth="1"/>
    <col min="5080" max="5080" width="0.42578125" style="1180" customWidth="1"/>
    <col min="5081" max="5081" width="0.7109375" style="1180" customWidth="1"/>
    <col min="5082" max="5082" width="21.7109375" style="1180" customWidth="1"/>
    <col min="5083" max="5083" width="1.28515625" style="1180" customWidth="1"/>
    <col min="5084" max="5084" width="21.140625" style="1180" customWidth="1"/>
    <col min="5085" max="5289" width="11.42578125" style="1180"/>
    <col min="5290" max="5290" width="0.7109375" style="1180" customWidth="1"/>
    <col min="5291" max="5292" width="1.5703125" style="1180" customWidth="1"/>
    <col min="5293" max="5293" width="16.42578125" style="1180" customWidth="1"/>
    <col min="5294" max="5296" width="10.42578125" style="1180" customWidth="1"/>
    <col min="5297" max="5297" width="8.7109375" style="1180" customWidth="1"/>
    <col min="5298" max="5298" width="0.7109375" style="1180" customWidth="1"/>
    <col min="5299" max="5299" width="3.140625" style="1180" customWidth="1"/>
    <col min="5300" max="5300" width="1.140625" style="1180" customWidth="1"/>
    <col min="5301" max="5301" width="18" style="1180" customWidth="1"/>
    <col min="5302" max="5302" width="9.42578125" style="1180" customWidth="1"/>
    <col min="5303" max="5303" width="8.7109375" style="1180" customWidth="1"/>
    <col min="5304" max="5304" width="9.28515625" style="1180" customWidth="1"/>
    <col min="5305" max="5305" width="10.140625" style="1180" customWidth="1"/>
    <col min="5306" max="5306" width="5.140625" style="1180" customWidth="1"/>
    <col min="5307" max="5307" width="10.140625" style="1180" customWidth="1"/>
    <col min="5308" max="5308" width="6.42578125" style="1180" customWidth="1"/>
    <col min="5309" max="5309" width="11.42578125" style="1180"/>
    <col min="5310" max="5310" width="1.28515625" style="1180" customWidth="1"/>
    <col min="5311" max="5311" width="1.42578125" style="1180" customWidth="1"/>
    <col min="5312" max="5312" width="8.28515625" style="1180" customWidth="1"/>
    <col min="5313" max="5313" width="11.42578125" style="1180"/>
    <col min="5314" max="5315" width="10.7109375" style="1180" customWidth="1"/>
    <col min="5316" max="5316" width="10.28515625" style="1180" customWidth="1"/>
    <col min="5317" max="5317" width="11.28515625" style="1180" customWidth="1"/>
    <col min="5318" max="5318" width="7.7109375" style="1180" customWidth="1"/>
    <col min="5319" max="5319" width="10.140625" style="1180" customWidth="1"/>
    <col min="5320" max="5320" width="6.5703125" style="1180" customWidth="1"/>
    <col min="5321" max="5321" width="1.140625" style="1180" customWidth="1"/>
    <col min="5322" max="5322" width="24.5703125" style="1180" customWidth="1"/>
    <col min="5323" max="5323" width="9.85546875" style="1180" customWidth="1"/>
    <col min="5324" max="5324" width="10.7109375" style="1180" customWidth="1"/>
    <col min="5325" max="5325" width="10.85546875" style="1180" customWidth="1"/>
    <col min="5326" max="5326" width="11.140625" style="1180" customWidth="1"/>
    <col min="5327" max="5327" width="9.85546875" style="1180" customWidth="1"/>
    <col min="5328" max="5328" width="1" style="1180" customWidth="1"/>
    <col min="5329" max="5329" width="16.5703125" style="1180" customWidth="1"/>
    <col min="5330" max="5330" width="0.5703125" style="1180" customWidth="1"/>
    <col min="5331" max="5331" width="0.7109375" style="1180" customWidth="1"/>
    <col min="5332" max="5332" width="27.85546875" style="1180" customWidth="1"/>
    <col min="5333" max="5333" width="0.85546875" style="1180" customWidth="1"/>
    <col min="5334" max="5334" width="27.42578125" style="1180" customWidth="1"/>
    <col min="5335" max="5335" width="14.7109375" style="1180" customWidth="1"/>
    <col min="5336" max="5336" width="0.42578125" style="1180" customWidth="1"/>
    <col min="5337" max="5337" width="0.7109375" style="1180" customWidth="1"/>
    <col min="5338" max="5338" width="21.7109375" style="1180" customWidth="1"/>
    <col min="5339" max="5339" width="1.28515625" style="1180" customWidth="1"/>
    <col min="5340" max="5340" width="21.140625" style="1180" customWidth="1"/>
    <col min="5341" max="5545" width="11.42578125" style="1180"/>
    <col min="5546" max="5546" width="0.7109375" style="1180" customWidth="1"/>
    <col min="5547" max="5548" width="1.5703125" style="1180" customWidth="1"/>
    <col min="5549" max="5549" width="16.42578125" style="1180" customWidth="1"/>
    <col min="5550" max="5552" width="10.42578125" style="1180" customWidth="1"/>
    <col min="5553" max="5553" width="8.7109375" style="1180" customWidth="1"/>
    <col min="5554" max="5554" width="0.7109375" style="1180" customWidth="1"/>
    <col min="5555" max="5555" width="3.140625" style="1180" customWidth="1"/>
    <col min="5556" max="5556" width="1.140625" style="1180" customWidth="1"/>
    <col min="5557" max="5557" width="18" style="1180" customWidth="1"/>
    <col min="5558" max="5558" width="9.42578125" style="1180" customWidth="1"/>
    <col min="5559" max="5559" width="8.7109375" style="1180" customWidth="1"/>
    <col min="5560" max="5560" width="9.28515625" style="1180" customWidth="1"/>
    <col min="5561" max="5561" width="10.140625" style="1180" customWidth="1"/>
    <col min="5562" max="5562" width="5.140625" style="1180" customWidth="1"/>
    <col min="5563" max="5563" width="10.140625" style="1180" customWidth="1"/>
    <col min="5564" max="5564" width="6.42578125" style="1180" customWidth="1"/>
    <col min="5565" max="5565" width="11.42578125" style="1180"/>
    <col min="5566" max="5566" width="1.28515625" style="1180" customWidth="1"/>
    <col min="5567" max="5567" width="1.42578125" style="1180" customWidth="1"/>
    <col min="5568" max="5568" width="8.28515625" style="1180" customWidth="1"/>
    <col min="5569" max="5569" width="11.42578125" style="1180"/>
    <col min="5570" max="5571" width="10.7109375" style="1180" customWidth="1"/>
    <col min="5572" max="5572" width="10.28515625" style="1180" customWidth="1"/>
    <col min="5573" max="5573" width="11.28515625" style="1180" customWidth="1"/>
    <col min="5574" max="5574" width="7.7109375" style="1180" customWidth="1"/>
    <col min="5575" max="5575" width="10.140625" style="1180" customWidth="1"/>
    <col min="5576" max="5576" width="6.5703125" style="1180" customWidth="1"/>
    <col min="5577" max="5577" width="1.140625" style="1180" customWidth="1"/>
    <col min="5578" max="5578" width="24.5703125" style="1180" customWidth="1"/>
    <col min="5579" max="5579" width="9.85546875" style="1180" customWidth="1"/>
    <col min="5580" max="5580" width="10.7109375" style="1180" customWidth="1"/>
    <col min="5581" max="5581" width="10.85546875" style="1180" customWidth="1"/>
    <col min="5582" max="5582" width="11.140625" style="1180" customWidth="1"/>
    <col min="5583" max="5583" width="9.85546875" style="1180" customWidth="1"/>
    <col min="5584" max="5584" width="1" style="1180" customWidth="1"/>
    <col min="5585" max="5585" width="16.5703125" style="1180" customWidth="1"/>
    <col min="5586" max="5586" width="0.5703125" style="1180" customWidth="1"/>
    <col min="5587" max="5587" width="0.7109375" style="1180" customWidth="1"/>
    <col min="5588" max="5588" width="27.85546875" style="1180" customWidth="1"/>
    <col min="5589" max="5589" width="0.85546875" style="1180" customWidth="1"/>
    <col min="5590" max="5590" width="27.42578125" style="1180" customWidth="1"/>
    <col min="5591" max="5591" width="14.7109375" style="1180" customWidth="1"/>
    <col min="5592" max="5592" width="0.42578125" style="1180" customWidth="1"/>
    <col min="5593" max="5593" width="0.7109375" style="1180" customWidth="1"/>
    <col min="5594" max="5594" width="21.7109375" style="1180" customWidth="1"/>
    <col min="5595" max="5595" width="1.28515625" style="1180" customWidth="1"/>
    <col min="5596" max="5596" width="21.140625" style="1180" customWidth="1"/>
    <col min="5597" max="5801" width="11.42578125" style="1180"/>
    <col min="5802" max="5802" width="0.7109375" style="1180" customWidth="1"/>
    <col min="5803" max="5804" width="1.5703125" style="1180" customWidth="1"/>
    <col min="5805" max="5805" width="16.42578125" style="1180" customWidth="1"/>
    <col min="5806" max="5808" width="10.42578125" style="1180" customWidth="1"/>
    <col min="5809" max="5809" width="8.7109375" style="1180" customWidth="1"/>
    <col min="5810" max="5810" width="0.7109375" style="1180" customWidth="1"/>
    <col min="5811" max="5811" width="3.140625" style="1180" customWidth="1"/>
    <col min="5812" max="5812" width="1.140625" style="1180" customWidth="1"/>
    <col min="5813" max="5813" width="18" style="1180" customWidth="1"/>
    <col min="5814" max="5814" width="9.42578125" style="1180" customWidth="1"/>
    <col min="5815" max="5815" width="8.7109375" style="1180" customWidth="1"/>
    <col min="5816" max="5816" width="9.28515625" style="1180" customWidth="1"/>
    <col min="5817" max="5817" width="10.140625" style="1180" customWidth="1"/>
    <col min="5818" max="5818" width="5.140625" style="1180" customWidth="1"/>
    <col min="5819" max="5819" width="10.140625" style="1180" customWidth="1"/>
    <col min="5820" max="5820" width="6.42578125" style="1180" customWidth="1"/>
    <col min="5821" max="5821" width="11.42578125" style="1180"/>
    <col min="5822" max="5822" width="1.28515625" style="1180" customWidth="1"/>
    <col min="5823" max="5823" width="1.42578125" style="1180" customWidth="1"/>
    <col min="5824" max="5824" width="8.28515625" style="1180" customWidth="1"/>
    <col min="5825" max="5825" width="11.42578125" style="1180"/>
    <col min="5826" max="5827" width="10.7109375" style="1180" customWidth="1"/>
    <col min="5828" max="5828" width="10.28515625" style="1180" customWidth="1"/>
    <col min="5829" max="5829" width="11.28515625" style="1180" customWidth="1"/>
    <col min="5830" max="5830" width="7.7109375" style="1180" customWidth="1"/>
    <col min="5831" max="5831" width="10.140625" style="1180" customWidth="1"/>
    <col min="5832" max="5832" width="6.5703125" style="1180" customWidth="1"/>
    <col min="5833" max="5833" width="1.140625" style="1180" customWidth="1"/>
    <col min="5834" max="5834" width="24.5703125" style="1180" customWidth="1"/>
    <col min="5835" max="5835" width="9.85546875" style="1180" customWidth="1"/>
    <col min="5836" max="5836" width="10.7109375" style="1180" customWidth="1"/>
    <col min="5837" max="5837" width="10.85546875" style="1180" customWidth="1"/>
    <col min="5838" max="5838" width="11.140625" style="1180" customWidth="1"/>
    <col min="5839" max="5839" width="9.85546875" style="1180" customWidth="1"/>
    <col min="5840" max="5840" width="1" style="1180" customWidth="1"/>
    <col min="5841" max="5841" width="16.5703125" style="1180" customWidth="1"/>
    <col min="5842" max="5842" width="0.5703125" style="1180" customWidth="1"/>
    <col min="5843" max="5843" width="0.7109375" style="1180" customWidth="1"/>
    <col min="5844" max="5844" width="27.85546875" style="1180" customWidth="1"/>
    <col min="5845" max="5845" width="0.85546875" style="1180" customWidth="1"/>
    <col min="5846" max="5846" width="27.42578125" style="1180" customWidth="1"/>
    <col min="5847" max="5847" width="14.7109375" style="1180" customWidth="1"/>
    <col min="5848" max="5848" width="0.42578125" style="1180" customWidth="1"/>
    <col min="5849" max="5849" width="0.7109375" style="1180" customWidth="1"/>
    <col min="5850" max="5850" width="21.7109375" style="1180" customWidth="1"/>
    <col min="5851" max="5851" width="1.28515625" style="1180" customWidth="1"/>
    <col min="5852" max="5852" width="21.140625" style="1180" customWidth="1"/>
    <col min="5853" max="6057" width="11.42578125" style="1180"/>
    <col min="6058" max="6058" width="0.7109375" style="1180" customWidth="1"/>
    <col min="6059" max="6060" width="1.5703125" style="1180" customWidth="1"/>
    <col min="6061" max="6061" width="16.42578125" style="1180" customWidth="1"/>
    <col min="6062" max="6064" width="10.42578125" style="1180" customWidth="1"/>
    <col min="6065" max="6065" width="8.7109375" style="1180" customWidth="1"/>
    <col min="6066" max="6066" width="0.7109375" style="1180" customWidth="1"/>
    <col min="6067" max="6067" width="3.140625" style="1180" customWidth="1"/>
    <col min="6068" max="6068" width="1.140625" style="1180" customWidth="1"/>
    <col min="6069" max="6069" width="18" style="1180" customWidth="1"/>
    <col min="6070" max="6070" width="9.42578125" style="1180" customWidth="1"/>
    <col min="6071" max="6071" width="8.7109375" style="1180" customWidth="1"/>
    <col min="6072" max="6072" width="9.28515625" style="1180" customWidth="1"/>
    <col min="6073" max="6073" width="10.140625" style="1180" customWidth="1"/>
    <col min="6074" max="6074" width="5.140625" style="1180" customWidth="1"/>
    <col min="6075" max="6075" width="10.140625" style="1180" customWidth="1"/>
    <col min="6076" max="6076" width="6.42578125" style="1180" customWidth="1"/>
    <col min="6077" max="6077" width="11.42578125" style="1180"/>
    <col min="6078" max="6078" width="1.28515625" style="1180" customWidth="1"/>
    <col min="6079" max="6079" width="1.42578125" style="1180" customWidth="1"/>
    <col min="6080" max="6080" width="8.28515625" style="1180" customWidth="1"/>
    <col min="6081" max="6081" width="11.42578125" style="1180"/>
    <col min="6082" max="6083" width="10.7109375" style="1180" customWidth="1"/>
    <col min="6084" max="6084" width="10.28515625" style="1180" customWidth="1"/>
    <col min="6085" max="6085" width="11.28515625" style="1180" customWidth="1"/>
    <col min="6086" max="6086" width="7.7109375" style="1180" customWidth="1"/>
    <col min="6087" max="6087" width="10.140625" style="1180" customWidth="1"/>
    <col min="6088" max="6088" width="6.5703125" style="1180" customWidth="1"/>
    <col min="6089" max="6089" width="1.140625" style="1180" customWidth="1"/>
    <col min="6090" max="6090" width="24.5703125" style="1180" customWidth="1"/>
    <col min="6091" max="6091" width="9.85546875" style="1180" customWidth="1"/>
    <col min="6092" max="6092" width="10.7109375" style="1180" customWidth="1"/>
    <col min="6093" max="6093" width="10.85546875" style="1180" customWidth="1"/>
    <col min="6094" max="6094" width="11.140625" style="1180" customWidth="1"/>
    <col min="6095" max="6095" width="9.85546875" style="1180" customWidth="1"/>
    <col min="6096" max="6096" width="1" style="1180" customWidth="1"/>
    <col min="6097" max="6097" width="16.5703125" style="1180" customWidth="1"/>
    <col min="6098" max="6098" width="0.5703125" style="1180" customWidth="1"/>
    <col min="6099" max="6099" width="0.7109375" style="1180" customWidth="1"/>
    <col min="6100" max="6100" width="27.85546875" style="1180" customWidth="1"/>
    <col min="6101" max="6101" width="0.85546875" style="1180" customWidth="1"/>
    <col min="6102" max="6102" width="27.42578125" style="1180" customWidth="1"/>
    <col min="6103" max="6103" width="14.7109375" style="1180" customWidth="1"/>
    <col min="6104" max="6104" width="0.42578125" style="1180" customWidth="1"/>
    <col min="6105" max="6105" width="0.7109375" style="1180" customWidth="1"/>
    <col min="6106" max="6106" width="21.7109375" style="1180" customWidth="1"/>
    <col min="6107" max="6107" width="1.28515625" style="1180" customWidth="1"/>
    <col min="6108" max="6108" width="21.140625" style="1180" customWidth="1"/>
    <col min="6109" max="6313" width="11.42578125" style="1180"/>
    <col min="6314" max="6314" width="0.7109375" style="1180" customWidth="1"/>
    <col min="6315" max="6316" width="1.5703125" style="1180" customWidth="1"/>
    <col min="6317" max="6317" width="16.42578125" style="1180" customWidth="1"/>
    <col min="6318" max="6320" width="10.42578125" style="1180" customWidth="1"/>
    <col min="6321" max="6321" width="8.7109375" style="1180" customWidth="1"/>
    <col min="6322" max="6322" width="0.7109375" style="1180" customWidth="1"/>
    <col min="6323" max="6323" width="3.140625" style="1180" customWidth="1"/>
    <col min="6324" max="6324" width="1.140625" style="1180" customWidth="1"/>
    <col min="6325" max="6325" width="18" style="1180" customWidth="1"/>
    <col min="6326" max="6326" width="9.42578125" style="1180" customWidth="1"/>
    <col min="6327" max="6327" width="8.7109375" style="1180" customWidth="1"/>
    <col min="6328" max="6328" width="9.28515625" style="1180" customWidth="1"/>
    <col min="6329" max="6329" width="10.140625" style="1180" customWidth="1"/>
    <col min="6330" max="6330" width="5.140625" style="1180" customWidth="1"/>
    <col min="6331" max="6331" width="10.140625" style="1180" customWidth="1"/>
    <col min="6332" max="6332" width="6.42578125" style="1180" customWidth="1"/>
    <col min="6333" max="6333" width="11.42578125" style="1180"/>
    <col min="6334" max="6334" width="1.28515625" style="1180" customWidth="1"/>
    <col min="6335" max="6335" width="1.42578125" style="1180" customWidth="1"/>
    <col min="6336" max="6336" width="8.28515625" style="1180" customWidth="1"/>
    <col min="6337" max="6337" width="11.42578125" style="1180"/>
    <col min="6338" max="6339" width="10.7109375" style="1180" customWidth="1"/>
    <col min="6340" max="6340" width="10.28515625" style="1180" customWidth="1"/>
    <col min="6341" max="6341" width="11.28515625" style="1180" customWidth="1"/>
    <col min="6342" max="6342" width="7.7109375" style="1180" customWidth="1"/>
    <col min="6343" max="6343" width="10.140625" style="1180" customWidth="1"/>
    <col min="6344" max="6344" width="6.5703125" style="1180" customWidth="1"/>
    <col min="6345" max="6345" width="1.140625" style="1180" customWidth="1"/>
    <col min="6346" max="6346" width="24.5703125" style="1180" customWidth="1"/>
    <col min="6347" max="6347" width="9.85546875" style="1180" customWidth="1"/>
    <col min="6348" max="6348" width="10.7109375" style="1180" customWidth="1"/>
    <col min="6349" max="6349" width="10.85546875" style="1180" customWidth="1"/>
    <col min="6350" max="6350" width="11.140625" style="1180" customWidth="1"/>
    <col min="6351" max="6351" width="9.85546875" style="1180" customWidth="1"/>
    <col min="6352" max="6352" width="1" style="1180" customWidth="1"/>
    <col min="6353" max="6353" width="16.5703125" style="1180" customWidth="1"/>
    <col min="6354" max="6354" width="0.5703125" style="1180" customWidth="1"/>
    <col min="6355" max="6355" width="0.7109375" style="1180" customWidth="1"/>
    <col min="6356" max="6356" width="27.85546875" style="1180" customWidth="1"/>
    <col min="6357" max="6357" width="0.85546875" style="1180" customWidth="1"/>
    <col min="6358" max="6358" width="27.42578125" style="1180" customWidth="1"/>
    <col min="6359" max="6359" width="14.7109375" style="1180" customWidth="1"/>
    <col min="6360" max="6360" width="0.42578125" style="1180" customWidth="1"/>
    <col min="6361" max="6361" width="0.7109375" style="1180" customWidth="1"/>
    <col min="6362" max="6362" width="21.7109375" style="1180" customWidth="1"/>
    <col min="6363" max="6363" width="1.28515625" style="1180" customWidth="1"/>
    <col min="6364" max="6364" width="21.140625" style="1180" customWidth="1"/>
    <col min="6365" max="6569" width="11.42578125" style="1180"/>
    <col min="6570" max="6570" width="0.7109375" style="1180" customWidth="1"/>
    <col min="6571" max="6572" width="1.5703125" style="1180" customWidth="1"/>
    <col min="6573" max="6573" width="16.42578125" style="1180" customWidth="1"/>
    <col min="6574" max="6576" width="10.42578125" style="1180" customWidth="1"/>
    <col min="6577" max="6577" width="8.7109375" style="1180" customWidth="1"/>
    <col min="6578" max="6578" width="0.7109375" style="1180" customWidth="1"/>
    <col min="6579" max="6579" width="3.140625" style="1180" customWidth="1"/>
    <col min="6580" max="6580" width="1.140625" style="1180" customWidth="1"/>
    <col min="6581" max="6581" width="18" style="1180" customWidth="1"/>
    <col min="6582" max="6582" width="9.42578125" style="1180" customWidth="1"/>
    <col min="6583" max="6583" width="8.7109375" style="1180" customWidth="1"/>
    <col min="6584" max="6584" width="9.28515625" style="1180" customWidth="1"/>
    <col min="6585" max="6585" width="10.140625" style="1180" customWidth="1"/>
    <col min="6586" max="6586" width="5.140625" style="1180" customWidth="1"/>
    <col min="6587" max="6587" width="10.140625" style="1180" customWidth="1"/>
    <col min="6588" max="6588" width="6.42578125" style="1180" customWidth="1"/>
    <col min="6589" max="6589" width="11.42578125" style="1180"/>
    <col min="6590" max="6590" width="1.28515625" style="1180" customWidth="1"/>
    <col min="6591" max="6591" width="1.42578125" style="1180" customWidth="1"/>
    <col min="6592" max="6592" width="8.28515625" style="1180" customWidth="1"/>
    <col min="6593" max="6593" width="11.42578125" style="1180"/>
    <col min="6594" max="6595" width="10.7109375" style="1180" customWidth="1"/>
    <col min="6596" max="6596" width="10.28515625" style="1180" customWidth="1"/>
    <col min="6597" max="6597" width="11.28515625" style="1180" customWidth="1"/>
    <col min="6598" max="6598" width="7.7109375" style="1180" customWidth="1"/>
    <col min="6599" max="6599" width="10.140625" style="1180" customWidth="1"/>
    <col min="6600" max="6600" width="6.5703125" style="1180" customWidth="1"/>
    <col min="6601" max="6601" width="1.140625" style="1180" customWidth="1"/>
    <col min="6602" max="6602" width="24.5703125" style="1180" customWidth="1"/>
    <col min="6603" max="6603" width="9.85546875" style="1180" customWidth="1"/>
    <col min="6604" max="6604" width="10.7109375" style="1180" customWidth="1"/>
    <col min="6605" max="6605" width="10.85546875" style="1180" customWidth="1"/>
    <col min="6606" max="6606" width="11.140625" style="1180" customWidth="1"/>
    <col min="6607" max="6607" width="9.85546875" style="1180" customWidth="1"/>
    <col min="6608" max="6608" width="1" style="1180" customWidth="1"/>
    <col min="6609" max="6609" width="16.5703125" style="1180" customWidth="1"/>
    <col min="6610" max="6610" width="0.5703125" style="1180" customWidth="1"/>
    <col min="6611" max="6611" width="0.7109375" style="1180" customWidth="1"/>
    <col min="6612" max="6612" width="27.85546875" style="1180" customWidth="1"/>
    <col min="6613" max="6613" width="0.85546875" style="1180" customWidth="1"/>
    <col min="6614" max="6614" width="27.42578125" style="1180" customWidth="1"/>
    <col min="6615" max="6615" width="14.7109375" style="1180" customWidth="1"/>
    <col min="6616" max="6616" width="0.42578125" style="1180" customWidth="1"/>
    <col min="6617" max="6617" width="0.7109375" style="1180" customWidth="1"/>
    <col min="6618" max="6618" width="21.7109375" style="1180" customWidth="1"/>
    <col min="6619" max="6619" width="1.28515625" style="1180" customWidth="1"/>
    <col min="6620" max="6620" width="21.140625" style="1180" customWidth="1"/>
    <col min="6621" max="6825" width="11.42578125" style="1180"/>
    <col min="6826" max="6826" width="0.7109375" style="1180" customWidth="1"/>
    <col min="6827" max="6828" width="1.5703125" style="1180" customWidth="1"/>
    <col min="6829" max="6829" width="16.42578125" style="1180" customWidth="1"/>
    <col min="6830" max="6832" width="10.42578125" style="1180" customWidth="1"/>
    <col min="6833" max="6833" width="8.7109375" style="1180" customWidth="1"/>
    <col min="6834" max="6834" width="0.7109375" style="1180" customWidth="1"/>
    <col min="6835" max="6835" width="3.140625" style="1180" customWidth="1"/>
    <col min="6836" max="6836" width="1.140625" style="1180" customWidth="1"/>
    <col min="6837" max="6837" width="18" style="1180" customWidth="1"/>
    <col min="6838" max="6838" width="9.42578125" style="1180" customWidth="1"/>
    <col min="6839" max="6839" width="8.7109375" style="1180" customWidth="1"/>
    <col min="6840" max="6840" width="9.28515625" style="1180" customWidth="1"/>
    <col min="6841" max="6841" width="10.140625" style="1180" customWidth="1"/>
    <col min="6842" max="6842" width="5.140625" style="1180" customWidth="1"/>
    <col min="6843" max="6843" width="10.140625" style="1180" customWidth="1"/>
    <col min="6844" max="6844" width="6.42578125" style="1180" customWidth="1"/>
    <col min="6845" max="6845" width="11.42578125" style="1180"/>
    <col min="6846" max="6846" width="1.28515625" style="1180" customWidth="1"/>
    <col min="6847" max="6847" width="1.42578125" style="1180" customWidth="1"/>
    <col min="6848" max="6848" width="8.28515625" style="1180" customWidth="1"/>
    <col min="6849" max="6849" width="11.42578125" style="1180"/>
    <col min="6850" max="6851" width="10.7109375" style="1180" customWidth="1"/>
    <col min="6852" max="6852" width="10.28515625" style="1180" customWidth="1"/>
    <col min="6853" max="6853" width="11.28515625" style="1180" customWidth="1"/>
    <col min="6854" max="6854" width="7.7109375" style="1180" customWidth="1"/>
    <col min="6855" max="6855" width="10.140625" style="1180" customWidth="1"/>
    <col min="6856" max="6856" width="6.5703125" style="1180" customWidth="1"/>
    <col min="6857" max="6857" width="1.140625" style="1180" customWidth="1"/>
    <col min="6858" max="6858" width="24.5703125" style="1180" customWidth="1"/>
    <col min="6859" max="6859" width="9.85546875" style="1180" customWidth="1"/>
    <col min="6860" max="6860" width="10.7109375" style="1180" customWidth="1"/>
    <col min="6861" max="6861" width="10.85546875" style="1180" customWidth="1"/>
    <col min="6862" max="6862" width="11.140625" style="1180" customWidth="1"/>
    <col min="6863" max="6863" width="9.85546875" style="1180" customWidth="1"/>
    <col min="6864" max="6864" width="1" style="1180" customWidth="1"/>
    <col min="6865" max="6865" width="16.5703125" style="1180" customWidth="1"/>
    <col min="6866" max="6866" width="0.5703125" style="1180" customWidth="1"/>
    <col min="6867" max="6867" width="0.7109375" style="1180" customWidth="1"/>
    <col min="6868" max="6868" width="27.85546875" style="1180" customWidth="1"/>
    <col min="6869" max="6869" width="0.85546875" style="1180" customWidth="1"/>
    <col min="6870" max="6870" width="27.42578125" style="1180" customWidth="1"/>
    <col min="6871" max="6871" width="14.7109375" style="1180" customWidth="1"/>
    <col min="6872" max="6872" width="0.42578125" style="1180" customWidth="1"/>
    <col min="6873" max="6873" width="0.7109375" style="1180" customWidth="1"/>
    <col min="6874" max="6874" width="21.7109375" style="1180" customWidth="1"/>
    <col min="6875" max="6875" width="1.28515625" style="1180" customWidth="1"/>
    <col min="6876" max="6876" width="21.140625" style="1180" customWidth="1"/>
    <col min="6877" max="7081" width="11.42578125" style="1180"/>
    <col min="7082" max="7082" width="0.7109375" style="1180" customWidth="1"/>
    <col min="7083" max="7084" width="1.5703125" style="1180" customWidth="1"/>
    <col min="7085" max="7085" width="16.42578125" style="1180" customWidth="1"/>
    <col min="7086" max="7088" width="10.42578125" style="1180" customWidth="1"/>
    <col min="7089" max="7089" width="8.7109375" style="1180" customWidth="1"/>
    <col min="7090" max="7090" width="0.7109375" style="1180" customWidth="1"/>
    <col min="7091" max="7091" width="3.140625" style="1180" customWidth="1"/>
    <col min="7092" max="7092" width="1.140625" style="1180" customWidth="1"/>
    <col min="7093" max="7093" width="18" style="1180" customWidth="1"/>
    <col min="7094" max="7094" width="9.42578125" style="1180" customWidth="1"/>
    <col min="7095" max="7095" width="8.7109375" style="1180" customWidth="1"/>
    <col min="7096" max="7096" width="9.28515625" style="1180" customWidth="1"/>
    <col min="7097" max="7097" width="10.140625" style="1180" customWidth="1"/>
    <col min="7098" max="7098" width="5.140625" style="1180" customWidth="1"/>
    <col min="7099" max="7099" width="10.140625" style="1180" customWidth="1"/>
    <col min="7100" max="7100" width="6.42578125" style="1180" customWidth="1"/>
    <col min="7101" max="7101" width="11.42578125" style="1180"/>
    <col min="7102" max="7102" width="1.28515625" style="1180" customWidth="1"/>
    <col min="7103" max="7103" width="1.42578125" style="1180" customWidth="1"/>
    <col min="7104" max="7104" width="8.28515625" style="1180" customWidth="1"/>
    <col min="7105" max="7105" width="11.42578125" style="1180"/>
    <col min="7106" max="7107" width="10.7109375" style="1180" customWidth="1"/>
    <col min="7108" max="7108" width="10.28515625" style="1180" customWidth="1"/>
    <col min="7109" max="7109" width="11.28515625" style="1180" customWidth="1"/>
    <col min="7110" max="7110" width="7.7109375" style="1180" customWidth="1"/>
    <col min="7111" max="7111" width="10.140625" style="1180" customWidth="1"/>
    <col min="7112" max="7112" width="6.5703125" style="1180" customWidth="1"/>
    <col min="7113" max="7113" width="1.140625" style="1180" customWidth="1"/>
    <col min="7114" max="7114" width="24.5703125" style="1180" customWidth="1"/>
    <col min="7115" max="7115" width="9.85546875" style="1180" customWidth="1"/>
    <col min="7116" max="7116" width="10.7109375" style="1180" customWidth="1"/>
    <col min="7117" max="7117" width="10.85546875" style="1180" customWidth="1"/>
    <col min="7118" max="7118" width="11.140625" style="1180" customWidth="1"/>
    <col min="7119" max="7119" width="9.85546875" style="1180" customWidth="1"/>
    <col min="7120" max="7120" width="1" style="1180" customWidth="1"/>
    <col min="7121" max="7121" width="16.5703125" style="1180" customWidth="1"/>
    <col min="7122" max="7122" width="0.5703125" style="1180" customWidth="1"/>
    <col min="7123" max="7123" width="0.7109375" style="1180" customWidth="1"/>
    <col min="7124" max="7124" width="27.85546875" style="1180" customWidth="1"/>
    <col min="7125" max="7125" width="0.85546875" style="1180" customWidth="1"/>
    <col min="7126" max="7126" width="27.42578125" style="1180" customWidth="1"/>
    <col min="7127" max="7127" width="14.7109375" style="1180" customWidth="1"/>
    <col min="7128" max="7128" width="0.42578125" style="1180" customWidth="1"/>
    <col min="7129" max="7129" width="0.7109375" style="1180" customWidth="1"/>
    <col min="7130" max="7130" width="21.7109375" style="1180" customWidth="1"/>
    <col min="7131" max="7131" width="1.28515625" style="1180" customWidth="1"/>
    <col min="7132" max="7132" width="21.140625" style="1180" customWidth="1"/>
    <col min="7133" max="7337" width="11.42578125" style="1180"/>
    <col min="7338" max="7338" width="0.7109375" style="1180" customWidth="1"/>
    <col min="7339" max="7340" width="1.5703125" style="1180" customWidth="1"/>
    <col min="7341" max="7341" width="16.42578125" style="1180" customWidth="1"/>
    <col min="7342" max="7344" width="10.42578125" style="1180" customWidth="1"/>
    <col min="7345" max="7345" width="8.7109375" style="1180" customWidth="1"/>
    <col min="7346" max="7346" width="0.7109375" style="1180" customWidth="1"/>
    <col min="7347" max="7347" width="3.140625" style="1180" customWidth="1"/>
    <col min="7348" max="7348" width="1.140625" style="1180" customWidth="1"/>
    <col min="7349" max="7349" width="18" style="1180" customWidth="1"/>
    <col min="7350" max="7350" width="9.42578125" style="1180" customWidth="1"/>
    <col min="7351" max="7351" width="8.7109375" style="1180" customWidth="1"/>
    <col min="7352" max="7352" width="9.28515625" style="1180" customWidth="1"/>
    <col min="7353" max="7353" width="10.140625" style="1180" customWidth="1"/>
    <col min="7354" max="7354" width="5.140625" style="1180" customWidth="1"/>
    <col min="7355" max="7355" width="10.140625" style="1180" customWidth="1"/>
    <col min="7356" max="7356" width="6.42578125" style="1180" customWidth="1"/>
    <col min="7357" max="7357" width="11.42578125" style="1180"/>
    <col min="7358" max="7358" width="1.28515625" style="1180" customWidth="1"/>
    <col min="7359" max="7359" width="1.42578125" style="1180" customWidth="1"/>
    <col min="7360" max="7360" width="8.28515625" style="1180" customWidth="1"/>
    <col min="7361" max="7361" width="11.42578125" style="1180"/>
    <col min="7362" max="7363" width="10.7109375" style="1180" customWidth="1"/>
    <col min="7364" max="7364" width="10.28515625" style="1180" customWidth="1"/>
    <col min="7365" max="7365" width="11.28515625" style="1180" customWidth="1"/>
    <col min="7366" max="7366" width="7.7109375" style="1180" customWidth="1"/>
    <col min="7367" max="7367" width="10.140625" style="1180" customWidth="1"/>
    <col min="7368" max="7368" width="6.5703125" style="1180" customWidth="1"/>
    <col min="7369" max="7369" width="1.140625" style="1180" customWidth="1"/>
    <col min="7370" max="7370" width="24.5703125" style="1180" customWidth="1"/>
    <col min="7371" max="7371" width="9.85546875" style="1180" customWidth="1"/>
    <col min="7372" max="7372" width="10.7109375" style="1180" customWidth="1"/>
    <col min="7373" max="7373" width="10.85546875" style="1180" customWidth="1"/>
    <col min="7374" max="7374" width="11.140625" style="1180" customWidth="1"/>
    <col min="7375" max="7375" width="9.85546875" style="1180" customWidth="1"/>
    <col min="7376" max="7376" width="1" style="1180" customWidth="1"/>
    <col min="7377" max="7377" width="16.5703125" style="1180" customWidth="1"/>
    <col min="7378" max="7378" width="0.5703125" style="1180" customWidth="1"/>
    <col min="7379" max="7379" width="0.7109375" style="1180" customWidth="1"/>
    <col min="7380" max="7380" width="27.85546875" style="1180" customWidth="1"/>
    <col min="7381" max="7381" width="0.85546875" style="1180" customWidth="1"/>
    <col min="7382" max="7382" width="27.42578125" style="1180" customWidth="1"/>
    <col min="7383" max="7383" width="14.7109375" style="1180" customWidth="1"/>
    <col min="7384" max="7384" width="0.42578125" style="1180" customWidth="1"/>
    <col min="7385" max="7385" width="0.7109375" style="1180" customWidth="1"/>
    <col min="7386" max="7386" width="21.7109375" style="1180" customWidth="1"/>
    <col min="7387" max="7387" width="1.28515625" style="1180" customWidth="1"/>
    <col min="7388" max="7388" width="21.140625" style="1180" customWidth="1"/>
    <col min="7389" max="7593" width="11.42578125" style="1180"/>
    <col min="7594" max="7594" width="0.7109375" style="1180" customWidth="1"/>
    <col min="7595" max="7596" width="1.5703125" style="1180" customWidth="1"/>
    <col min="7597" max="7597" width="16.42578125" style="1180" customWidth="1"/>
    <col min="7598" max="7600" width="10.42578125" style="1180" customWidth="1"/>
    <col min="7601" max="7601" width="8.7109375" style="1180" customWidth="1"/>
    <col min="7602" max="7602" width="0.7109375" style="1180" customWidth="1"/>
    <col min="7603" max="7603" width="3.140625" style="1180" customWidth="1"/>
    <col min="7604" max="7604" width="1.140625" style="1180" customWidth="1"/>
    <col min="7605" max="7605" width="18" style="1180" customWidth="1"/>
    <col min="7606" max="7606" width="9.42578125" style="1180" customWidth="1"/>
    <col min="7607" max="7607" width="8.7109375" style="1180" customWidth="1"/>
    <col min="7608" max="7608" width="9.28515625" style="1180" customWidth="1"/>
    <col min="7609" max="7609" width="10.140625" style="1180" customWidth="1"/>
    <col min="7610" max="7610" width="5.140625" style="1180" customWidth="1"/>
    <col min="7611" max="7611" width="10.140625" style="1180" customWidth="1"/>
    <col min="7612" max="7612" width="6.42578125" style="1180" customWidth="1"/>
    <col min="7613" max="7613" width="11.42578125" style="1180"/>
    <col min="7614" max="7614" width="1.28515625" style="1180" customWidth="1"/>
    <col min="7615" max="7615" width="1.42578125" style="1180" customWidth="1"/>
    <col min="7616" max="7616" width="8.28515625" style="1180" customWidth="1"/>
    <col min="7617" max="7617" width="11.42578125" style="1180"/>
    <col min="7618" max="7619" width="10.7109375" style="1180" customWidth="1"/>
    <col min="7620" max="7620" width="10.28515625" style="1180" customWidth="1"/>
    <col min="7621" max="7621" width="11.28515625" style="1180" customWidth="1"/>
    <col min="7622" max="7622" width="7.7109375" style="1180" customWidth="1"/>
    <col min="7623" max="7623" width="10.140625" style="1180" customWidth="1"/>
    <col min="7624" max="7624" width="6.5703125" style="1180" customWidth="1"/>
    <col min="7625" max="7625" width="1.140625" style="1180" customWidth="1"/>
    <col min="7626" max="7626" width="24.5703125" style="1180" customWidth="1"/>
    <col min="7627" max="7627" width="9.85546875" style="1180" customWidth="1"/>
    <col min="7628" max="7628" width="10.7109375" style="1180" customWidth="1"/>
    <col min="7629" max="7629" width="10.85546875" style="1180" customWidth="1"/>
    <col min="7630" max="7630" width="11.140625" style="1180" customWidth="1"/>
    <col min="7631" max="7631" width="9.85546875" style="1180" customWidth="1"/>
    <col min="7632" max="7632" width="1" style="1180" customWidth="1"/>
    <col min="7633" max="7633" width="16.5703125" style="1180" customWidth="1"/>
    <col min="7634" max="7634" width="0.5703125" style="1180" customWidth="1"/>
    <col min="7635" max="7635" width="0.7109375" style="1180" customWidth="1"/>
    <col min="7636" max="7636" width="27.85546875" style="1180" customWidth="1"/>
    <col min="7637" max="7637" width="0.85546875" style="1180" customWidth="1"/>
    <col min="7638" max="7638" width="27.42578125" style="1180" customWidth="1"/>
    <col min="7639" max="7639" width="14.7109375" style="1180" customWidth="1"/>
    <col min="7640" max="7640" width="0.42578125" style="1180" customWidth="1"/>
    <col min="7641" max="7641" width="0.7109375" style="1180" customWidth="1"/>
    <col min="7642" max="7642" width="21.7109375" style="1180" customWidth="1"/>
    <col min="7643" max="7643" width="1.28515625" style="1180" customWidth="1"/>
    <col min="7644" max="7644" width="21.140625" style="1180" customWidth="1"/>
    <col min="7645" max="7849" width="11.42578125" style="1180"/>
    <col min="7850" max="7850" width="0.7109375" style="1180" customWidth="1"/>
    <col min="7851" max="7852" width="1.5703125" style="1180" customWidth="1"/>
    <col min="7853" max="7853" width="16.42578125" style="1180" customWidth="1"/>
    <col min="7854" max="7856" width="10.42578125" style="1180" customWidth="1"/>
    <col min="7857" max="7857" width="8.7109375" style="1180" customWidth="1"/>
    <col min="7858" max="7858" width="0.7109375" style="1180" customWidth="1"/>
    <col min="7859" max="7859" width="3.140625" style="1180" customWidth="1"/>
    <col min="7860" max="7860" width="1.140625" style="1180" customWidth="1"/>
    <col min="7861" max="7861" width="18" style="1180" customWidth="1"/>
    <col min="7862" max="7862" width="9.42578125" style="1180" customWidth="1"/>
    <col min="7863" max="7863" width="8.7109375" style="1180" customWidth="1"/>
    <col min="7864" max="7864" width="9.28515625" style="1180" customWidth="1"/>
    <col min="7865" max="7865" width="10.140625" style="1180" customWidth="1"/>
    <col min="7866" max="7866" width="5.140625" style="1180" customWidth="1"/>
    <col min="7867" max="7867" width="10.140625" style="1180" customWidth="1"/>
    <col min="7868" max="7868" width="6.42578125" style="1180" customWidth="1"/>
    <col min="7869" max="7869" width="11.42578125" style="1180"/>
    <col min="7870" max="7870" width="1.28515625" style="1180" customWidth="1"/>
    <col min="7871" max="7871" width="1.42578125" style="1180" customWidth="1"/>
    <col min="7872" max="7872" width="8.28515625" style="1180" customWidth="1"/>
    <col min="7873" max="7873" width="11.42578125" style="1180"/>
    <col min="7874" max="7875" width="10.7109375" style="1180" customWidth="1"/>
    <col min="7876" max="7876" width="10.28515625" style="1180" customWidth="1"/>
    <col min="7877" max="7877" width="11.28515625" style="1180" customWidth="1"/>
    <col min="7878" max="7878" width="7.7109375" style="1180" customWidth="1"/>
    <col min="7879" max="7879" width="10.140625" style="1180" customWidth="1"/>
    <col min="7880" max="7880" width="6.5703125" style="1180" customWidth="1"/>
    <col min="7881" max="7881" width="1.140625" style="1180" customWidth="1"/>
    <col min="7882" max="7882" width="24.5703125" style="1180" customWidth="1"/>
    <col min="7883" max="7883" width="9.85546875" style="1180" customWidth="1"/>
    <col min="7884" max="7884" width="10.7109375" style="1180" customWidth="1"/>
    <col min="7885" max="7885" width="10.85546875" style="1180" customWidth="1"/>
    <col min="7886" max="7886" width="11.140625" style="1180" customWidth="1"/>
    <col min="7887" max="7887" width="9.85546875" style="1180" customWidth="1"/>
    <col min="7888" max="7888" width="1" style="1180" customWidth="1"/>
    <col min="7889" max="7889" width="16.5703125" style="1180" customWidth="1"/>
    <col min="7890" max="7890" width="0.5703125" style="1180" customWidth="1"/>
    <col min="7891" max="7891" width="0.7109375" style="1180" customWidth="1"/>
    <col min="7892" max="7892" width="27.85546875" style="1180" customWidth="1"/>
    <col min="7893" max="7893" width="0.85546875" style="1180" customWidth="1"/>
    <col min="7894" max="7894" width="27.42578125" style="1180" customWidth="1"/>
    <col min="7895" max="7895" width="14.7109375" style="1180" customWidth="1"/>
    <col min="7896" max="7896" width="0.42578125" style="1180" customWidth="1"/>
    <col min="7897" max="7897" width="0.7109375" style="1180" customWidth="1"/>
    <col min="7898" max="7898" width="21.7109375" style="1180" customWidth="1"/>
    <col min="7899" max="7899" width="1.28515625" style="1180" customWidth="1"/>
    <col min="7900" max="7900" width="21.140625" style="1180" customWidth="1"/>
    <col min="7901" max="8105" width="11.42578125" style="1180"/>
    <col min="8106" max="8106" width="0.7109375" style="1180" customWidth="1"/>
    <col min="8107" max="8108" width="1.5703125" style="1180" customWidth="1"/>
    <col min="8109" max="8109" width="16.42578125" style="1180" customWidth="1"/>
    <col min="8110" max="8112" width="10.42578125" style="1180" customWidth="1"/>
    <col min="8113" max="8113" width="8.7109375" style="1180" customWidth="1"/>
    <col min="8114" max="8114" width="0.7109375" style="1180" customWidth="1"/>
    <col min="8115" max="8115" width="3.140625" style="1180" customWidth="1"/>
    <col min="8116" max="8116" width="1.140625" style="1180" customWidth="1"/>
    <col min="8117" max="8117" width="18" style="1180" customWidth="1"/>
    <col min="8118" max="8118" width="9.42578125" style="1180" customWidth="1"/>
    <col min="8119" max="8119" width="8.7109375" style="1180" customWidth="1"/>
    <col min="8120" max="8120" width="9.28515625" style="1180" customWidth="1"/>
    <col min="8121" max="8121" width="10.140625" style="1180" customWidth="1"/>
    <col min="8122" max="8122" width="5.140625" style="1180" customWidth="1"/>
    <col min="8123" max="8123" width="10.140625" style="1180" customWidth="1"/>
    <col min="8124" max="8124" width="6.42578125" style="1180" customWidth="1"/>
    <col min="8125" max="8125" width="11.42578125" style="1180"/>
    <col min="8126" max="8126" width="1.28515625" style="1180" customWidth="1"/>
    <col min="8127" max="8127" width="1.42578125" style="1180" customWidth="1"/>
    <col min="8128" max="8128" width="8.28515625" style="1180" customWidth="1"/>
    <col min="8129" max="8129" width="11.42578125" style="1180"/>
    <col min="8130" max="8131" width="10.7109375" style="1180" customWidth="1"/>
    <col min="8132" max="8132" width="10.28515625" style="1180" customWidth="1"/>
    <col min="8133" max="8133" width="11.28515625" style="1180" customWidth="1"/>
    <col min="8134" max="8134" width="7.7109375" style="1180" customWidth="1"/>
    <col min="8135" max="8135" width="10.140625" style="1180" customWidth="1"/>
    <col min="8136" max="8136" width="6.5703125" style="1180" customWidth="1"/>
    <col min="8137" max="8137" width="1.140625" style="1180" customWidth="1"/>
    <col min="8138" max="8138" width="24.5703125" style="1180" customWidth="1"/>
    <col min="8139" max="8139" width="9.85546875" style="1180" customWidth="1"/>
    <col min="8140" max="8140" width="10.7109375" style="1180" customWidth="1"/>
    <col min="8141" max="8141" width="10.85546875" style="1180" customWidth="1"/>
    <col min="8142" max="8142" width="11.140625" style="1180" customWidth="1"/>
    <col min="8143" max="8143" width="9.85546875" style="1180" customWidth="1"/>
    <col min="8144" max="8144" width="1" style="1180" customWidth="1"/>
    <col min="8145" max="8145" width="16.5703125" style="1180" customWidth="1"/>
    <col min="8146" max="8146" width="0.5703125" style="1180" customWidth="1"/>
    <col min="8147" max="8147" width="0.7109375" style="1180" customWidth="1"/>
    <col min="8148" max="8148" width="27.85546875" style="1180" customWidth="1"/>
    <col min="8149" max="8149" width="0.85546875" style="1180" customWidth="1"/>
    <col min="8150" max="8150" width="27.42578125" style="1180" customWidth="1"/>
    <col min="8151" max="8151" width="14.7109375" style="1180" customWidth="1"/>
    <col min="8152" max="8152" width="0.42578125" style="1180" customWidth="1"/>
    <col min="8153" max="8153" width="0.7109375" style="1180" customWidth="1"/>
    <col min="8154" max="8154" width="21.7109375" style="1180" customWidth="1"/>
    <col min="8155" max="8155" width="1.28515625" style="1180" customWidth="1"/>
    <col min="8156" max="8156" width="21.140625" style="1180" customWidth="1"/>
    <col min="8157" max="8361" width="11.42578125" style="1180"/>
    <col min="8362" max="8362" width="0.7109375" style="1180" customWidth="1"/>
    <col min="8363" max="8364" width="1.5703125" style="1180" customWidth="1"/>
    <col min="8365" max="8365" width="16.42578125" style="1180" customWidth="1"/>
    <col min="8366" max="8368" width="10.42578125" style="1180" customWidth="1"/>
    <col min="8369" max="8369" width="8.7109375" style="1180" customWidth="1"/>
    <col min="8370" max="8370" width="0.7109375" style="1180" customWidth="1"/>
    <col min="8371" max="8371" width="3.140625" style="1180" customWidth="1"/>
    <col min="8372" max="8372" width="1.140625" style="1180" customWidth="1"/>
    <col min="8373" max="8373" width="18" style="1180" customWidth="1"/>
    <col min="8374" max="8374" width="9.42578125" style="1180" customWidth="1"/>
    <col min="8375" max="8375" width="8.7109375" style="1180" customWidth="1"/>
    <col min="8376" max="8376" width="9.28515625" style="1180" customWidth="1"/>
    <col min="8377" max="8377" width="10.140625" style="1180" customWidth="1"/>
    <col min="8378" max="8378" width="5.140625" style="1180" customWidth="1"/>
    <col min="8379" max="8379" width="10.140625" style="1180" customWidth="1"/>
    <col min="8380" max="8380" width="6.42578125" style="1180" customWidth="1"/>
    <col min="8381" max="8381" width="11.42578125" style="1180"/>
    <col min="8382" max="8382" width="1.28515625" style="1180" customWidth="1"/>
    <col min="8383" max="8383" width="1.42578125" style="1180" customWidth="1"/>
    <col min="8384" max="8384" width="8.28515625" style="1180" customWidth="1"/>
    <col min="8385" max="8385" width="11.42578125" style="1180"/>
    <col min="8386" max="8387" width="10.7109375" style="1180" customWidth="1"/>
    <col min="8388" max="8388" width="10.28515625" style="1180" customWidth="1"/>
    <col min="8389" max="8389" width="11.28515625" style="1180" customWidth="1"/>
    <col min="8390" max="8390" width="7.7109375" style="1180" customWidth="1"/>
    <col min="8391" max="8391" width="10.140625" style="1180" customWidth="1"/>
    <col min="8392" max="8392" width="6.5703125" style="1180" customWidth="1"/>
    <col min="8393" max="8393" width="1.140625" style="1180" customWidth="1"/>
    <col min="8394" max="8394" width="24.5703125" style="1180" customWidth="1"/>
    <col min="8395" max="8395" width="9.85546875" style="1180" customWidth="1"/>
    <col min="8396" max="8396" width="10.7109375" style="1180" customWidth="1"/>
    <col min="8397" max="8397" width="10.85546875" style="1180" customWidth="1"/>
    <col min="8398" max="8398" width="11.140625" style="1180" customWidth="1"/>
    <col min="8399" max="8399" width="9.85546875" style="1180" customWidth="1"/>
    <col min="8400" max="8400" width="1" style="1180" customWidth="1"/>
    <col min="8401" max="8401" width="16.5703125" style="1180" customWidth="1"/>
    <col min="8402" max="8402" width="0.5703125" style="1180" customWidth="1"/>
    <col min="8403" max="8403" width="0.7109375" style="1180" customWidth="1"/>
    <col min="8404" max="8404" width="27.85546875" style="1180" customWidth="1"/>
    <col min="8405" max="8405" width="0.85546875" style="1180" customWidth="1"/>
    <col min="8406" max="8406" width="27.42578125" style="1180" customWidth="1"/>
    <col min="8407" max="8407" width="14.7109375" style="1180" customWidth="1"/>
    <col min="8408" max="8408" width="0.42578125" style="1180" customWidth="1"/>
    <col min="8409" max="8409" width="0.7109375" style="1180" customWidth="1"/>
    <col min="8410" max="8410" width="21.7109375" style="1180" customWidth="1"/>
    <col min="8411" max="8411" width="1.28515625" style="1180" customWidth="1"/>
    <col min="8412" max="8412" width="21.140625" style="1180" customWidth="1"/>
    <col min="8413" max="8617" width="11.42578125" style="1180"/>
    <col min="8618" max="8618" width="0.7109375" style="1180" customWidth="1"/>
    <col min="8619" max="8620" width="1.5703125" style="1180" customWidth="1"/>
    <col min="8621" max="8621" width="16.42578125" style="1180" customWidth="1"/>
    <col min="8622" max="8624" width="10.42578125" style="1180" customWidth="1"/>
    <col min="8625" max="8625" width="8.7109375" style="1180" customWidth="1"/>
    <col min="8626" max="8626" width="0.7109375" style="1180" customWidth="1"/>
    <col min="8627" max="8627" width="3.140625" style="1180" customWidth="1"/>
    <col min="8628" max="8628" width="1.140625" style="1180" customWidth="1"/>
    <col min="8629" max="8629" width="18" style="1180" customWidth="1"/>
    <col min="8630" max="8630" width="9.42578125" style="1180" customWidth="1"/>
    <col min="8631" max="8631" width="8.7109375" style="1180" customWidth="1"/>
    <col min="8632" max="8632" width="9.28515625" style="1180" customWidth="1"/>
    <col min="8633" max="8633" width="10.140625" style="1180" customWidth="1"/>
    <col min="8634" max="8634" width="5.140625" style="1180" customWidth="1"/>
    <col min="8635" max="8635" width="10.140625" style="1180" customWidth="1"/>
    <col min="8636" max="8636" width="6.42578125" style="1180" customWidth="1"/>
    <col min="8637" max="8637" width="11.42578125" style="1180"/>
    <col min="8638" max="8638" width="1.28515625" style="1180" customWidth="1"/>
    <col min="8639" max="8639" width="1.42578125" style="1180" customWidth="1"/>
    <col min="8640" max="8640" width="8.28515625" style="1180" customWidth="1"/>
    <col min="8641" max="8641" width="11.42578125" style="1180"/>
    <col min="8642" max="8643" width="10.7109375" style="1180" customWidth="1"/>
    <col min="8644" max="8644" width="10.28515625" style="1180" customWidth="1"/>
    <col min="8645" max="8645" width="11.28515625" style="1180" customWidth="1"/>
    <col min="8646" max="8646" width="7.7109375" style="1180" customWidth="1"/>
    <col min="8647" max="8647" width="10.140625" style="1180" customWidth="1"/>
    <col min="8648" max="8648" width="6.5703125" style="1180" customWidth="1"/>
    <col min="8649" max="8649" width="1.140625" style="1180" customWidth="1"/>
    <col min="8650" max="8650" width="24.5703125" style="1180" customWidth="1"/>
    <col min="8651" max="8651" width="9.85546875" style="1180" customWidth="1"/>
    <col min="8652" max="8652" width="10.7109375" style="1180" customWidth="1"/>
    <col min="8653" max="8653" width="10.85546875" style="1180" customWidth="1"/>
    <col min="8654" max="8654" width="11.140625" style="1180" customWidth="1"/>
    <col min="8655" max="8655" width="9.85546875" style="1180" customWidth="1"/>
    <col min="8656" max="8656" width="1" style="1180" customWidth="1"/>
    <col min="8657" max="8657" width="16.5703125" style="1180" customWidth="1"/>
    <col min="8658" max="8658" width="0.5703125" style="1180" customWidth="1"/>
    <col min="8659" max="8659" width="0.7109375" style="1180" customWidth="1"/>
    <col min="8660" max="8660" width="27.85546875" style="1180" customWidth="1"/>
    <col min="8661" max="8661" width="0.85546875" style="1180" customWidth="1"/>
    <col min="8662" max="8662" width="27.42578125" style="1180" customWidth="1"/>
    <col min="8663" max="8663" width="14.7109375" style="1180" customWidth="1"/>
    <col min="8664" max="8664" width="0.42578125" style="1180" customWidth="1"/>
    <col min="8665" max="8665" width="0.7109375" style="1180" customWidth="1"/>
    <col min="8666" max="8666" width="21.7109375" style="1180" customWidth="1"/>
    <col min="8667" max="8667" width="1.28515625" style="1180" customWidth="1"/>
    <col min="8668" max="8668" width="21.140625" style="1180" customWidth="1"/>
    <col min="8669" max="8873" width="11.42578125" style="1180"/>
    <col min="8874" max="8874" width="0.7109375" style="1180" customWidth="1"/>
    <col min="8875" max="8876" width="1.5703125" style="1180" customWidth="1"/>
    <col min="8877" max="8877" width="16.42578125" style="1180" customWidth="1"/>
    <col min="8878" max="8880" width="10.42578125" style="1180" customWidth="1"/>
    <col min="8881" max="8881" width="8.7109375" style="1180" customWidth="1"/>
    <col min="8882" max="8882" width="0.7109375" style="1180" customWidth="1"/>
    <col min="8883" max="8883" width="3.140625" style="1180" customWidth="1"/>
    <col min="8884" max="8884" width="1.140625" style="1180" customWidth="1"/>
    <col min="8885" max="8885" width="18" style="1180" customWidth="1"/>
    <col min="8886" max="8886" width="9.42578125" style="1180" customWidth="1"/>
    <col min="8887" max="8887" width="8.7109375" style="1180" customWidth="1"/>
    <col min="8888" max="8888" width="9.28515625" style="1180" customWidth="1"/>
    <col min="8889" max="8889" width="10.140625" style="1180" customWidth="1"/>
    <col min="8890" max="8890" width="5.140625" style="1180" customWidth="1"/>
    <col min="8891" max="8891" width="10.140625" style="1180" customWidth="1"/>
    <col min="8892" max="8892" width="6.42578125" style="1180" customWidth="1"/>
    <col min="8893" max="8893" width="11.42578125" style="1180"/>
    <col min="8894" max="8894" width="1.28515625" style="1180" customWidth="1"/>
    <col min="8895" max="8895" width="1.42578125" style="1180" customWidth="1"/>
    <col min="8896" max="8896" width="8.28515625" style="1180" customWidth="1"/>
    <col min="8897" max="8897" width="11.42578125" style="1180"/>
    <col min="8898" max="8899" width="10.7109375" style="1180" customWidth="1"/>
    <col min="8900" max="8900" width="10.28515625" style="1180" customWidth="1"/>
    <col min="8901" max="8901" width="11.28515625" style="1180" customWidth="1"/>
    <col min="8902" max="8902" width="7.7109375" style="1180" customWidth="1"/>
    <col min="8903" max="8903" width="10.140625" style="1180" customWidth="1"/>
    <col min="8904" max="8904" width="6.5703125" style="1180" customWidth="1"/>
    <col min="8905" max="8905" width="1.140625" style="1180" customWidth="1"/>
    <col min="8906" max="8906" width="24.5703125" style="1180" customWidth="1"/>
    <col min="8907" max="8907" width="9.85546875" style="1180" customWidth="1"/>
    <col min="8908" max="8908" width="10.7109375" style="1180" customWidth="1"/>
    <col min="8909" max="8909" width="10.85546875" style="1180" customWidth="1"/>
    <col min="8910" max="8910" width="11.140625" style="1180" customWidth="1"/>
    <col min="8911" max="8911" width="9.85546875" style="1180" customWidth="1"/>
    <col min="8912" max="8912" width="1" style="1180" customWidth="1"/>
    <col min="8913" max="8913" width="16.5703125" style="1180" customWidth="1"/>
    <col min="8914" max="8914" width="0.5703125" style="1180" customWidth="1"/>
    <col min="8915" max="8915" width="0.7109375" style="1180" customWidth="1"/>
    <col min="8916" max="8916" width="27.85546875" style="1180" customWidth="1"/>
    <col min="8917" max="8917" width="0.85546875" style="1180" customWidth="1"/>
    <col min="8918" max="8918" width="27.42578125" style="1180" customWidth="1"/>
    <col min="8919" max="8919" width="14.7109375" style="1180" customWidth="1"/>
    <col min="8920" max="8920" width="0.42578125" style="1180" customWidth="1"/>
    <col min="8921" max="8921" width="0.7109375" style="1180" customWidth="1"/>
    <col min="8922" max="8922" width="21.7109375" style="1180" customWidth="1"/>
    <col min="8923" max="8923" width="1.28515625" style="1180" customWidth="1"/>
    <col min="8924" max="8924" width="21.140625" style="1180" customWidth="1"/>
    <col min="8925" max="9129" width="11.42578125" style="1180"/>
    <col min="9130" max="9130" width="0.7109375" style="1180" customWidth="1"/>
    <col min="9131" max="9132" width="1.5703125" style="1180" customWidth="1"/>
    <col min="9133" max="9133" width="16.42578125" style="1180" customWidth="1"/>
    <col min="9134" max="9136" width="10.42578125" style="1180" customWidth="1"/>
    <col min="9137" max="9137" width="8.7109375" style="1180" customWidth="1"/>
    <col min="9138" max="9138" width="0.7109375" style="1180" customWidth="1"/>
    <col min="9139" max="9139" width="3.140625" style="1180" customWidth="1"/>
    <col min="9140" max="9140" width="1.140625" style="1180" customWidth="1"/>
    <col min="9141" max="9141" width="18" style="1180" customWidth="1"/>
    <col min="9142" max="9142" width="9.42578125" style="1180" customWidth="1"/>
    <col min="9143" max="9143" width="8.7109375" style="1180" customWidth="1"/>
    <col min="9144" max="9144" width="9.28515625" style="1180" customWidth="1"/>
    <col min="9145" max="9145" width="10.140625" style="1180" customWidth="1"/>
    <col min="9146" max="9146" width="5.140625" style="1180" customWidth="1"/>
    <col min="9147" max="9147" width="10.140625" style="1180" customWidth="1"/>
    <col min="9148" max="9148" width="6.42578125" style="1180" customWidth="1"/>
    <col min="9149" max="9149" width="11.42578125" style="1180"/>
    <col min="9150" max="9150" width="1.28515625" style="1180" customWidth="1"/>
    <col min="9151" max="9151" width="1.42578125" style="1180" customWidth="1"/>
    <col min="9152" max="9152" width="8.28515625" style="1180" customWidth="1"/>
    <col min="9153" max="9153" width="11.42578125" style="1180"/>
    <col min="9154" max="9155" width="10.7109375" style="1180" customWidth="1"/>
    <col min="9156" max="9156" width="10.28515625" style="1180" customWidth="1"/>
    <col min="9157" max="9157" width="11.28515625" style="1180" customWidth="1"/>
    <col min="9158" max="9158" width="7.7109375" style="1180" customWidth="1"/>
    <col min="9159" max="9159" width="10.140625" style="1180" customWidth="1"/>
    <col min="9160" max="9160" width="6.5703125" style="1180" customWidth="1"/>
    <col min="9161" max="9161" width="1.140625" style="1180" customWidth="1"/>
    <col min="9162" max="9162" width="24.5703125" style="1180" customWidth="1"/>
    <col min="9163" max="9163" width="9.85546875" style="1180" customWidth="1"/>
    <col min="9164" max="9164" width="10.7109375" style="1180" customWidth="1"/>
    <col min="9165" max="9165" width="10.85546875" style="1180" customWidth="1"/>
    <col min="9166" max="9166" width="11.140625" style="1180" customWidth="1"/>
    <col min="9167" max="9167" width="9.85546875" style="1180" customWidth="1"/>
    <col min="9168" max="9168" width="1" style="1180" customWidth="1"/>
    <col min="9169" max="9169" width="16.5703125" style="1180" customWidth="1"/>
    <col min="9170" max="9170" width="0.5703125" style="1180" customWidth="1"/>
    <col min="9171" max="9171" width="0.7109375" style="1180" customWidth="1"/>
    <col min="9172" max="9172" width="27.85546875" style="1180" customWidth="1"/>
    <col min="9173" max="9173" width="0.85546875" style="1180" customWidth="1"/>
    <col min="9174" max="9174" width="27.42578125" style="1180" customWidth="1"/>
    <col min="9175" max="9175" width="14.7109375" style="1180" customWidth="1"/>
    <col min="9176" max="9176" width="0.42578125" style="1180" customWidth="1"/>
    <col min="9177" max="9177" width="0.7109375" style="1180" customWidth="1"/>
    <col min="9178" max="9178" width="21.7109375" style="1180" customWidth="1"/>
    <col min="9179" max="9179" width="1.28515625" style="1180" customWidth="1"/>
    <col min="9180" max="9180" width="21.140625" style="1180" customWidth="1"/>
    <col min="9181" max="9385" width="11.42578125" style="1180"/>
    <col min="9386" max="9386" width="0.7109375" style="1180" customWidth="1"/>
    <col min="9387" max="9388" width="1.5703125" style="1180" customWidth="1"/>
    <col min="9389" max="9389" width="16.42578125" style="1180" customWidth="1"/>
    <col min="9390" max="9392" width="10.42578125" style="1180" customWidth="1"/>
    <col min="9393" max="9393" width="8.7109375" style="1180" customWidth="1"/>
    <col min="9394" max="9394" width="0.7109375" style="1180" customWidth="1"/>
    <col min="9395" max="9395" width="3.140625" style="1180" customWidth="1"/>
    <col min="9396" max="9396" width="1.140625" style="1180" customWidth="1"/>
    <col min="9397" max="9397" width="18" style="1180" customWidth="1"/>
    <col min="9398" max="9398" width="9.42578125" style="1180" customWidth="1"/>
    <col min="9399" max="9399" width="8.7109375" style="1180" customWidth="1"/>
    <col min="9400" max="9400" width="9.28515625" style="1180" customWidth="1"/>
    <col min="9401" max="9401" width="10.140625" style="1180" customWidth="1"/>
    <col min="9402" max="9402" width="5.140625" style="1180" customWidth="1"/>
    <col min="9403" max="9403" width="10.140625" style="1180" customWidth="1"/>
    <col min="9404" max="9404" width="6.42578125" style="1180" customWidth="1"/>
    <col min="9405" max="9405" width="11.42578125" style="1180"/>
    <col min="9406" max="9406" width="1.28515625" style="1180" customWidth="1"/>
    <col min="9407" max="9407" width="1.42578125" style="1180" customWidth="1"/>
    <col min="9408" max="9408" width="8.28515625" style="1180" customWidth="1"/>
    <col min="9409" max="9409" width="11.42578125" style="1180"/>
    <col min="9410" max="9411" width="10.7109375" style="1180" customWidth="1"/>
    <col min="9412" max="9412" width="10.28515625" style="1180" customWidth="1"/>
    <col min="9413" max="9413" width="11.28515625" style="1180" customWidth="1"/>
    <col min="9414" max="9414" width="7.7109375" style="1180" customWidth="1"/>
    <col min="9415" max="9415" width="10.140625" style="1180" customWidth="1"/>
    <col min="9416" max="9416" width="6.5703125" style="1180" customWidth="1"/>
    <col min="9417" max="9417" width="1.140625" style="1180" customWidth="1"/>
    <col min="9418" max="9418" width="24.5703125" style="1180" customWidth="1"/>
    <col min="9419" max="9419" width="9.85546875" style="1180" customWidth="1"/>
    <col min="9420" max="9420" width="10.7109375" style="1180" customWidth="1"/>
    <col min="9421" max="9421" width="10.85546875" style="1180" customWidth="1"/>
    <col min="9422" max="9422" width="11.140625" style="1180" customWidth="1"/>
    <col min="9423" max="9423" width="9.85546875" style="1180" customWidth="1"/>
    <col min="9424" max="9424" width="1" style="1180" customWidth="1"/>
    <col min="9425" max="9425" width="16.5703125" style="1180" customWidth="1"/>
    <col min="9426" max="9426" width="0.5703125" style="1180" customWidth="1"/>
    <col min="9427" max="9427" width="0.7109375" style="1180" customWidth="1"/>
    <col min="9428" max="9428" width="27.85546875" style="1180" customWidth="1"/>
    <col min="9429" max="9429" width="0.85546875" style="1180" customWidth="1"/>
    <col min="9430" max="9430" width="27.42578125" style="1180" customWidth="1"/>
    <col min="9431" max="9431" width="14.7109375" style="1180" customWidth="1"/>
    <col min="9432" max="9432" width="0.42578125" style="1180" customWidth="1"/>
    <col min="9433" max="9433" width="0.7109375" style="1180" customWidth="1"/>
    <col min="9434" max="9434" width="21.7109375" style="1180" customWidth="1"/>
    <col min="9435" max="9435" width="1.28515625" style="1180" customWidth="1"/>
    <col min="9436" max="9436" width="21.140625" style="1180" customWidth="1"/>
    <col min="9437" max="9641" width="11.42578125" style="1180"/>
    <col min="9642" max="9642" width="0.7109375" style="1180" customWidth="1"/>
    <col min="9643" max="9644" width="1.5703125" style="1180" customWidth="1"/>
    <col min="9645" max="9645" width="16.42578125" style="1180" customWidth="1"/>
    <col min="9646" max="9648" width="10.42578125" style="1180" customWidth="1"/>
    <col min="9649" max="9649" width="8.7109375" style="1180" customWidth="1"/>
    <col min="9650" max="9650" width="0.7109375" style="1180" customWidth="1"/>
    <col min="9651" max="9651" width="3.140625" style="1180" customWidth="1"/>
    <col min="9652" max="9652" width="1.140625" style="1180" customWidth="1"/>
    <col min="9653" max="9653" width="18" style="1180" customWidth="1"/>
    <col min="9654" max="9654" width="9.42578125" style="1180" customWidth="1"/>
    <col min="9655" max="9655" width="8.7109375" style="1180" customWidth="1"/>
    <col min="9656" max="9656" width="9.28515625" style="1180" customWidth="1"/>
    <col min="9657" max="9657" width="10.140625" style="1180" customWidth="1"/>
    <col min="9658" max="9658" width="5.140625" style="1180" customWidth="1"/>
    <col min="9659" max="9659" width="10.140625" style="1180" customWidth="1"/>
    <col min="9660" max="9660" width="6.42578125" style="1180" customWidth="1"/>
    <col min="9661" max="9661" width="11.42578125" style="1180"/>
    <col min="9662" max="9662" width="1.28515625" style="1180" customWidth="1"/>
    <col min="9663" max="9663" width="1.42578125" style="1180" customWidth="1"/>
    <col min="9664" max="9664" width="8.28515625" style="1180" customWidth="1"/>
    <col min="9665" max="9665" width="11.42578125" style="1180"/>
    <col min="9666" max="9667" width="10.7109375" style="1180" customWidth="1"/>
    <col min="9668" max="9668" width="10.28515625" style="1180" customWidth="1"/>
    <col min="9669" max="9669" width="11.28515625" style="1180" customWidth="1"/>
    <col min="9670" max="9670" width="7.7109375" style="1180" customWidth="1"/>
    <col min="9671" max="9671" width="10.140625" style="1180" customWidth="1"/>
    <col min="9672" max="9672" width="6.5703125" style="1180" customWidth="1"/>
    <col min="9673" max="9673" width="1.140625" style="1180" customWidth="1"/>
    <col min="9674" max="9674" width="24.5703125" style="1180" customWidth="1"/>
    <col min="9675" max="9675" width="9.85546875" style="1180" customWidth="1"/>
    <col min="9676" max="9676" width="10.7109375" style="1180" customWidth="1"/>
    <col min="9677" max="9677" width="10.85546875" style="1180" customWidth="1"/>
    <col min="9678" max="9678" width="11.140625" style="1180" customWidth="1"/>
    <col min="9679" max="9679" width="9.85546875" style="1180" customWidth="1"/>
    <col min="9680" max="9680" width="1" style="1180" customWidth="1"/>
    <col min="9681" max="9681" width="16.5703125" style="1180" customWidth="1"/>
    <col min="9682" max="9682" width="0.5703125" style="1180" customWidth="1"/>
    <col min="9683" max="9683" width="0.7109375" style="1180" customWidth="1"/>
    <col min="9684" max="9684" width="27.85546875" style="1180" customWidth="1"/>
    <col min="9685" max="9685" width="0.85546875" style="1180" customWidth="1"/>
    <col min="9686" max="9686" width="27.42578125" style="1180" customWidth="1"/>
    <col min="9687" max="9687" width="14.7109375" style="1180" customWidth="1"/>
    <col min="9688" max="9688" width="0.42578125" style="1180" customWidth="1"/>
    <col min="9689" max="9689" width="0.7109375" style="1180" customWidth="1"/>
    <col min="9690" max="9690" width="21.7109375" style="1180" customWidth="1"/>
    <col min="9691" max="9691" width="1.28515625" style="1180" customWidth="1"/>
    <col min="9692" max="9692" width="21.140625" style="1180" customWidth="1"/>
    <col min="9693" max="9897" width="11.42578125" style="1180"/>
    <col min="9898" max="9898" width="0.7109375" style="1180" customWidth="1"/>
    <col min="9899" max="9900" width="1.5703125" style="1180" customWidth="1"/>
    <col min="9901" max="9901" width="16.42578125" style="1180" customWidth="1"/>
    <col min="9902" max="9904" width="10.42578125" style="1180" customWidth="1"/>
    <col min="9905" max="9905" width="8.7109375" style="1180" customWidth="1"/>
    <col min="9906" max="9906" width="0.7109375" style="1180" customWidth="1"/>
    <col min="9907" max="9907" width="3.140625" style="1180" customWidth="1"/>
    <col min="9908" max="9908" width="1.140625" style="1180" customWidth="1"/>
    <col min="9909" max="9909" width="18" style="1180" customWidth="1"/>
    <col min="9910" max="9910" width="9.42578125" style="1180" customWidth="1"/>
    <col min="9911" max="9911" width="8.7109375" style="1180" customWidth="1"/>
    <col min="9912" max="9912" width="9.28515625" style="1180" customWidth="1"/>
    <col min="9913" max="9913" width="10.140625" style="1180" customWidth="1"/>
    <col min="9914" max="9914" width="5.140625" style="1180" customWidth="1"/>
    <col min="9915" max="9915" width="10.140625" style="1180" customWidth="1"/>
    <col min="9916" max="9916" width="6.42578125" style="1180" customWidth="1"/>
    <col min="9917" max="9917" width="11.42578125" style="1180"/>
    <col min="9918" max="9918" width="1.28515625" style="1180" customWidth="1"/>
    <col min="9919" max="9919" width="1.42578125" style="1180" customWidth="1"/>
    <col min="9920" max="9920" width="8.28515625" style="1180" customWidth="1"/>
    <col min="9921" max="9921" width="11.42578125" style="1180"/>
    <col min="9922" max="9923" width="10.7109375" style="1180" customWidth="1"/>
    <col min="9924" max="9924" width="10.28515625" style="1180" customWidth="1"/>
    <col min="9925" max="9925" width="11.28515625" style="1180" customWidth="1"/>
    <col min="9926" max="9926" width="7.7109375" style="1180" customWidth="1"/>
    <col min="9927" max="9927" width="10.140625" style="1180" customWidth="1"/>
    <col min="9928" max="9928" width="6.5703125" style="1180" customWidth="1"/>
    <col min="9929" max="9929" width="1.140625" style="1180" customWidth="1"/>
    <col min="9930" max="9930" width="24.5703125" style="1180" customWidth="1"/>
    <col min="9931" max="9931" width="9.85546875" style="1180" customWidth="1"/>
    <col min="9932" max="9932" width="10.7109375" style="1180" customWidth="1"/>
    <col min="9933" max="9933" width="10.85546875" style="1180" customWidth="1"/>
    <col min="9934" max="9934" width="11.140625" style="1180" customWidth="1"/>
    <col min="9935" max="9935" width="9.85546875" style="1180" customWidth="1"/>
    <col min="9936" max="9936" width="1" style="1180" customWidth="1"/>
    <col min="9937" max="9937" width="16.5703125" style="1180" customWidth="1"/>
    <col min="9938" max="9938" width="0.5703125" style="1180" customWidth="1"/>
    <col min="9939" max="9939" width="0.7109375" style="1180" customWidth="1"/>
    <col min="9940" max="9940" width="27.85546875" style="1180" customWidth="1"/>
    <col min="9941" max="9941" width="0.85546875" style="1180" customWidth="1"/>
    <col min="9942" max="9942" width="27.42578125" style="1180" customWidth="1"/>
    <col min="9943" max="9943" width="14.7109375" style="1180" customWidth="1"/>
    <col min="9944" max="9944" width="0.42578125" style="1180" customWidth="1"/>
    <col min="9945" max="9945" width="0.7109375" style="1180" customWidth="1"/>
    <col min="9946" max="9946" width="21.7109375" style="1180" customWidth="1"/>
    <col min="9947" max="9947" width="1.28515625" style="1180" customWidth="1"/>
    <col min="9948" max="9948" width="21.140625" style="1180" customWidth="1"/>
    <col min="9949" max="10153" width="11.42578125" style="1180"/>
    <col min="10154" max="10154" width="0.7109375" style="1180" customWidth="1"/>
    <col min="10155" max="10156" width="1.5703125" style="1180" customWidth="1"/>
    <col min="10157" max="10157" width="16.42578125" style="1180" customWidth="1"/>
    <col min="10158" max="10160" width="10.42578125" style="1180" customWidth="1"/>
    <col min="10161" max="10161" width="8.7109375" style="1180" customWidth="1"/>
    <col min="10162" max="10162" width="0.7109375" style="1180" customWidth="1"/>
    <col min="10163" max="10163" width="3.140625" style="1180" customWidth="1"/>
    <col min="10164" max="10164" width="1.140625" style="1180" customWidth="1"/>
    <col min="10165" max="10165" width="18" style="1180" customWidth="1"/>
    <col min="10166" max="10166" width="9.42578125" style="1180" customWidth="1"/>
    <col min="10167" max="10167" width="8.7109375" style="1180" customWidth="1"/>
    <col min="10168" max="10168" width="9.28515625" style="1180" customWidth="1"/>
    <col min="10169" max="10169" width="10.140625" style="1180" customWidth="1"/>
    <col min="10170" max="10170" width="5.140625" style="1180" customWidth="1"/>
    <col min="10171" max="10171" width="10.140625" style="1180" customWidth="1"/>
    <col min="10172" max="10172" width="6.42578125" style="1180" customWidth="1"/>
    <col min="10173" max="10173" width="11.42578125" style="1180"/>
    <col min="10174" max="10174" width="1.28515625" style="1180" customWidth="1"/>
    <col min="10175" max="10175" width="1.42578125" style="1180" customWidth="1"/>
    <col min="10176" max="10176" width="8.28515625" style="1180" customWidth="1"/>
    <col min="10177" max="10177" width="11.42578125" style="1180"/>
    <col min="10178" max="10179" width="10.7109375" style="1180" customWidth="1"/>
    <col min="10180" max="10180" width="10.28515625" style="1180" customWidth="1"/>
    <col min="10181" max="10181" width="11.28515625" style="1180" customWidth="1"/>
    <col min="10182" max="10182" width="7.7109375" style="1180" customWidth="1"/>
    <col min="10183" max="10183" width="10.140625" style="1180" customWidth="1"/>
    <col min="10184" max="10184" width="6.5703125" style="1180" customWidth="1"/>
    <col min="10185" max="10185" width="1.140625" style="1180" customWidth="1"/>
    <col min="10186" max="10186" width="24.5703125" style="1180" customWidth="1"/>
    <col min="10187" max="10187" width="9.85546875" style="1180" customWidth="1"/>
    <col min="10188" max="10188" width="10.7109375" style="1180" customWidth="1"/>
    <col min="10189" max="10189" width="10.85546875" style="1180" customWidth="1"/>
    <col min="10190" max="10190" width="11.140625" style="1180" customWidth="1"/>
    <col min="10191" max="10191" width="9.85546875" style="1180" customWidth="1"/>
    <col min="10192" max="10192" width="1" style="1180" customWidth="1"/>
    <col min="10193" max="10193" width="16.5703125" style="1180" customWidth="1"/>
    <col min="10194" max="10194" width="0.5703125" style="1180" customWidth="1"/>
    <col min="10195" max="10195" width="0.7109375" style="1180" customWidth="1"/>
    <col min="10196" max="10196" width="27.85546875" style="1180" customWidth="1"/>
    <col min="10197" max="10197" width="0.85546875" style="1180" customWidth="1"/>
    <col min="10198" max="10198" width="27.42578125" style="1180" customWidth="1"/>
    <col min="10199" max="10199" width="14.7109375" style="1180" customWidth="1"/>
    <col min="10200" max="10200" width="0.42578125" style="1180" customWidth="1"/>
    <col min="10201" max="10201" width="0.7109375" style="1180" customWidth="1"/>
    <col min="10202" max="10202" width="21.7109375" style="1180" customWidth="1"/>
    <col min="10203" max="10203" width="1.28515625" style="1180" customWidth="1"/>
    <col min="10204" max="10204" width="21.140625" style="1180" customWidth="1"/>
    <col min="10205" max="10409" width="11.42578125" style="1180"/>
    <col min="10410" max="10410" width="0.7109375" style="1180" customWidth="1"/>
    <col min="10411" max="10412" width="1.5703125" style="1180" customWidth="1"/>
    <col min="10413" max="10413" width="16.42578125" style="1180" customWidth="1"/>
    <col min="10414" max="10416" width="10.42578125" style="1180" customWidth="1"/>
    <col min="10417" max="10417" width="8.7109375" style="1180" customWidth="1"/>
    <col min="10418" max="10418" width="0.7109375" style="1180" customWidth="1"/>
    <col min="10419" max="10419" width="3.140625" style="1180" customWidth="1"/>
    <col min="10420" max="10420" width="1.140625" style="1180" customWidth="1"/>
    <col min="10421" max="10421" width="18" style="1180" customWidth="1"/>
    <col min="10422" max="10422" width="9.42578125" style="1180" customWidth="1"/>
    <col min="10423" max="10423" width="8.7109375" style="1180" customWidth="1"/>
    <col min="10424" max="10424" width="9.28515625" style="1180" customWidth="1"/>
    <col min="10425" max="10425" width="10.140625" style="1180" customWidth="1"/>
    <col min="10426" max="10426" width="5.140625" style="1180" customWidth="1"/>
    <col min="10427" max="10427" width="10.140625" style="1180" customWidth="1"/>
    <col min="10428" max="10428" width="6.42578125" style="1180" customWidth="1"/>
    <col min="10429" max="10429" width="11.42578125" style="1180"/>
    <col min="10430" max="10430" width="1.28515625" style="1180" customWidth="1"/>
    <col min="10431" max="10431" width="1.42578125" style="1180" customWidth="1"/>
    <col min="10432" max="10432" width="8.28515625" style="1180" customWidth="1"/>
    <col min="10433" max="10433" width="11.42578125" style="1180"/>
    <col min="10434" max="10435" width="10.7109375" style="1180" customWidth="1"/>
    <col min="10436" max="10436" width="10.28515625" style="1180" customWidth="1"/>
    <col min="10437" max="10437" width="11.28515625" style="1180" customWidth="1"/>
    <col min="10438" max="10438" width="7.7109375" style="1180" customWidth="1"/>
    <col min="10439" max="10439" width="10.140625" style="1180" customWidth="1"/>
    <col min="10440" max="10440" width="6.5703125" style="1180" customWidth="1"/>
    <col min="10441" max="10441" width="1.140625" style="1180" customWidth="1"/>
    <col min="10442" max="10442" width="24.5703125" style="1180" customWidth="1"/>
    <col min="10443" max="10443" width="9.85546875" style="1180" customWidth="1"/>
    <col min="10444" max="10444" width="10.7109375" style="1180" customWidth="1"/>
    <col min="10445" max="10445" width="10.85546875" style="1180" customWidth="1"/>
    <col min="10446" max="10446" width="11.140625" style="1180" customWidth="1"/>
    <col min="10447" max="10447" width="9.85546875" style="1180" customWidth="1"/>
    <col min="10448" max="10448" width="1" style="1180" customWidth="1"/>
    <col min="10449" max="10449" width="16.5703125" style="1180" customWidth="1"/>
    <col min="10450" max="10450" width="0.5703125" style="1180" customWidth="1"/>
    <col min="10451" max="10451" width="0.7109375" style="1180" customWidth="1"/>
    <col min="10452" max="10452" width="27.85546875" style="1180" customWidth="1"/>
    <col min="10453" max="10453" width="0.85546875" style="1180" customWidth="1"/>
    <col min="10454" max="10454" width="27.42578125" style="1180" customWidth="1"/>
    <col min="10455" max="10455" width="14.7109375" style="1180" customWidth="1"/>
    <col min="10456" max="10456" width="0.42578125" style="1180" customWidth="1"/>
    <col min="10457" max="10457" width="0.7109375" style="1180" customWidth="1"/>
    <col min="10458" max="10458" width="21.7109375" style="1180" customWidth="1"/>
    <col min="10459" max="10459" width="1.28515625" style="1180" customWidth="1"/>
    <col min="10460" max="10460" width="21.140625" style="1180" customWidth="1"/>
    <col min="10461" max="10665" width="11.42578125" style="1180"/>
    <col min="10666" max="10666" width="0.7109375" style="1180" customWidth="1"/>
    <col min="10667" max="10668" width="1.5703125" style="1180" customWidth="1"/>
    <col min="10669" max="10669" width="16.42578125" style="1180" customWidth="1"/>
    <col min="10670" max="10672" width="10.42578125" style="1180" customWidth="1"/>
    <col min="10673" max="10673" width="8.7109375" style="1180" customWidth="1"/>
    <col min="10674" max="10674" width="0.7109375" style="1180" customWidth="1"/>
    <col min="10675" max="10675" width="3.140625" style="1180" customWidth="1"/>
    <col min="10676" max="10676" width="1.140625" style="1180" customWidth="1"/>
    <col min="10677" max="10677" width="18" style="1180" customWidth="1"/>
    <col min="10678" max="10678" width="9.42578125" style="1180" customWidth="1"/>
    <col min="10679" max="10679" width="8.7109375" style="1180" customWidth="1"/>
    <col min="10680" max="10680" width="9.28515625" style="1180" customWidth="1"/>
    <col min="10681" max="10681" width="10.140625" style="1180" customWidth="1"/>
    <col min="10682" max="10682" width="5.140625" style="1180" customWidth="1"/>
    <col min="10683" max="10683" width="10.140625" style="1180" customWidth="1"/>
    <col min="10684" max="10684" width="6.42578125" style="1180" customWidth="1"/>
    <col min="10685" max="10685" width="11.42578125" style="1180"/>
    <col min="10686" max="10686" width="1.28515625" style="1180" customWidth="1"/>
    <col min="10687" max="10687" width="1.42578125" style="1180" customWidth="1"/>
    <col min="10688" max="10688" width="8.28515625" style="1180" customWidth="1"/>
    <col min="10689" max="10689" width="11.42578125" style="1180"/>
    <col min="10690" max="10691" width="10.7109375" style="1180" customWidth="1"/>
    <col min="10692" max="10692" width="10.28515625" style="1180" customWidth="1"/>
    <col min="10693" max="10693" width="11.28515625" style="1180" customWidth="1"/>
    <col min="10694" max="10694" width="7.7109375" style="1180" customWidth="1"/>
    <col min="10695" max="10695" width="10.140625" style="1180" customWidth="1"/>
    <col min="10696" max="10696" width="6.5703125" style="1180" customWidth="1"/>
    <col min="10697" max="10697" width="1.140625" style="1180" customWidth="1"/>
    <col min="10698" max="10698" width="24.5703125" style="1180" customWidth="1"/>
    <col min="10699" max="10699" width="9.85546875" style="1180" customWidth="1"/>
    <col min="10700" max="10700" width="10.7109375" style="1180" customWidth="1"/>
    <col min="10701" max="10701" width="10.85546875" style="1180" customWidth="1"/>
    <col min="10702" max="10702" width="11.140625" style="1180" customWidth="1"/>
    <col min="10703" max="10703" width="9.85546875" style="1180" customWidth="1"/>
    <col min="10704" max="10704" width="1" style="1180" customWidth="1"/>
    <col min="10705" max="10705" width="16.5703125" style="1180" customWidth="1"/>
    <col min="10706" max="10706" width="0.5703125" style="1180" customWidth="1"/>
    <col min="10707" max="10707" width="0.7109375" style="1180" customWidth="1"/>
    <col min="10708" max="10708" width="27.85546875" style="1180" customWidth="1"/>
    <col min="10709" max="10709" width="0.85546875" style="1180" customWidth="1"/>
    <col min="10710" max="10710" width="27.42578125" style="1180" customWidth="1"/>
    <col min="10711" max="10711" width="14.7109375" style="1180" customWidth="1"/>
    <col min="10712" max="10712" width="0.42578125" style="1180" customWidth="1"/>
    <col min="10713" max="10713" width="0.7109375" style="1180" customWidth="1"/>
    <col min="10714" max="10714" width="21.7109375" style="1180" customWidth="1"/>
    <col min="10715" max="10715" width="1.28515625" style="1180" customWidth="1"/>
    <col min="10716" max="10716" width="21.140625" style="1180" customWidth="1"/>
    <col min="10717" max="10921" width="11.42578125" style="1180"/>
    <col min="10922" max="10922" width="0.7109375" style="1180" customWidth="1"/>
    <col min="10923" max="10924" width="1.5703125" style="1180" customWidth="1"/>
    <col min="10925" max="10925" width="16.42578125" style="1180" customWidth="1"/>
    <col min="10926" max="10928" width="10.42578125" style="1180" customWidth="1"/>
    <col min="10929" max="10929" width="8.7109375" style="1180" customWidth="1"/>
    <col min="10930" max="10930" width="0.7109375" style="1180" customWidth="1"/>
    <col min="10931" max="10931" width="3.140625" style="1180" customWidth="1"/>
    <col min="10932" max="10932" width="1.140625" style="1180" customWidth="1"/>
    <col min="10933" max="10933" width="18" style="1180" customWidth="1"/>
    <col min="10934" max="10934" width="9.42578125" style="1180" customWidth="1"/>
    <col min="10935" max="10935" width="8.7109375" style="1180" customWidth="1"/>
    <col min="10936" max="10936" width="9.28515625" style="1180" customWidth="1"/>
    <col min="10937" max="10937" width="10.140625" style="1180" customWidth="1"/>
    <col min="10938" max="10938" width="5.140625" style="1180" customWidth="1"/>
    <col min="10939" max="10939" width="10.140625" style="1180" customWidth="1"/>
    <col min="10940" max="10940" width="6.42578125" style="1180" customWidth="1"/>
    <col min="10941" max="10941" width="11.42578125" style="1180"/>
    <col min="10942" max="10942" width="1.28515625" style="1180" customWidth="1"/>
    <col min="10943" max="10943" width="1.42578125" style="1180" customWidth="1"/>
    <col min="10944" max="10944" width="8.28515625" style="1180" customWidth="1"/>
    <col min="10945" max="10945" width="11.42578125" style="1180"/>
    <col min="10946" max="10947" width="10.7109375" style="1180" customWidth="1"/>
    <col min="10948" max="10948" width="10.28515625" style="1180" customWidth="1"/>
    <col min="10949" max="10949" width="11.28515625" style="1180" customWidth="1"/>
    <col min="10950" max="10950" width="7.7109375" style="1180" customWidth="1"/>
    <col min="10951" max="10951" width="10.140625" style="1180" customWidth="1"/>
    <col min="10952" max="10952" width="6.5703125" style="1180" customWidth="1"/>
    <col min="10953" max="10953" width="1.140625" style="1180" customWidth="1"/>
    <col min="10954" max="10954" width="24.5703125" style="1180" customWidth="1"/>
    <col min="10955" max="10955" width="9.85546875" style="1180" customWidth="1"/>
    <col min="10956" max="10956" width="10.7109375" style="1180" customWidth="1"/>
    <col min="10957" max="10957" width="10.85546875" style="1180" customWidth="1"/>
    <col min="10958" max="10958" width="11.140625" style="1180" customWidth="1"/>
    <col min="10959" max="10959" width="9.85546875" style="1180" customWidth="1"/>
    <col min="10960" max="10960" width="1" style="1180" customWidth="1"/>
    <col min="10961" max="10961" width="16.5703125" style="1180" customWidth="1"/>
    <col min="10962" max="10962" width="0.5703125" style="1180" customWidth="1"/>
    <col min="10963" max="10963" width="0.7109375" style="1180" customWidth="1"/>
    <col min="10964" max="10964" width="27.85546875" style="1180" customWidth="1"/>
    <col min="10965" max="10965" width="0.85546875" style="1180" customWidth="1"/>
    <col min="10966" max="10966" width="27.42578125" style="1180" customWidth="1"/>
    <col min="10967" max="10967" width="14.7109375" style="1180" customWidth="1"/>
    <col min="10968" max="10968" width="0.42578125" style="1180" customWidth="1"/>
    <col min="10969" max="10969" width="0.7109375" style="1180" customWidth="1"/>
    <col min="10970" max="10970" width="21.7109375" style="1180" customWidth="1"/>
    <col min="10971" max="10971" width="1.28515625" style="1180" customWidth="1"/>
    <col min="10972" max="10972" width="21.140625" style="1180" customWidth="1"/>
    <col min="10973" max="11177" width="11.42578125" style="1180"/>
    <col min="11178" max="11178" width="0.7109375" style="1180" customWidth="1"/>
    <col min="11179" max="11180" width="1.5703125" style="1180" customWidth="1"/>
    <col min="11181" max="11181" width="16.42578125" style="1180" customWidth="1"/>
    <col min="11182" max="11184" width="10.42578125" style="1180" customWidth="1"/>
    <col min="11185" max="11185" width="8.7109375" style="1180" customWidth="1"/>
    <col min="11186" max="11186" width="0.7109375" style="1180" customWidth="1"/>
    <col min="11187" max="11187" width="3.140625" style="1180" customWidth="1"/>
    <col min="11188" max="11188" width="1.140625" style="1180" customWidth="1"/>
    <col min="11189" max="11189" width="18" style="1180" customWidth="1"/>
    <col min="11190" max="11190" width="9.42578125" style="1180" customWidth="1"/>
    <col min="11191" max="11191" width="8.7109375" style="1180" customWidth="1"/>
    <col min="11192" max="11192" width="9.28515625" style="1180" customWidth="1"/>
    <col min="11193" max="11193" width="10.140625" style="1180" customWidth="1"/>
    <col min="11194" max="11194" width="5.140625" style="1180" customWidth="1"/>
    <col min="11195" max="11195" width="10.140625" style="1180" customWidth="1"/>
    <col min="11196" max="11196" width="6.42578125" style="1180" customWidth="1"/>
    <col min="11197" max="11197" width="11.42578125" style="1180"/>
    <col min="11198" max="11198" width="1.28515625" style="1180" customWidth="1"/>
    <col min="11199" max="11199" width="1.42578125" style="1180" customWidth="1"/>
    <col min="11200" max="11200" width="8.28515625" style="1180" customWidth="1"/>
    <col min="11201" max="11201" width="11.42578125" style="1180"/>
    <col min="11202" max="11203" width="10.7109375" style="1180" customWidth="1"/>
    <col min="11204" max="11204" width="10.28515625" style="1180" customWidth="1"/>
    <col min="11205" max="11205" width="11.28515625" style="1180" customWidth="1"/>
    <col min="11206" max="11206" width="7.7109375" style="1180" customWidth="1"/>
    <col min="11207" max="11207" width="10.140625" style="1180" customWidth="1"/>
    <col min="11208" max="11208" width="6.5703125" style="1180" customWidth="1"/>
    <col min="11209" max="11209" width="1.140625" style="1180" customWidth="1"/>
    <col min="11210" max="11210" width="24.5703125" style="1180" customWidth="1"/>
    <col min="11211" max="11211" width="9.85546875" style="1180" customWidth="1"/>
    <col min="11212" max="11212" width="10.7109375" style="1180" customWidth="1"/>
    <col min="11213" max="11213" width="10.85546875" style="1180" customWidth="1"/>
    <col min="11214" max="11214" width="11.140625" style="1180" customWidth="1"/>
    <col min="11215" max="11215" width="9.85546875" style="1180" customWidth="1"/>
    <col min="11216" max="11216" width="1" style="1180" customWidth="1"/>
    <col min="11217" max="11217" width="16.5703125" style="1180" customWidth="1"/>
    <col min="11218" max="11218" width="0.5703125" style="1180" customWidth="1"/>
    <col min="11219" max="11219" width="0.7109375" style="1180" customWidth="1"/>
    <col min="11220" max="11220" width="27.85546875" style="1180" customWidth="1"/>
    <col min="11221" max="11221" width="0.85546875" style="1180" customWidth="1"/>
    <col min="11222" max="11222" width="27.42578125" style="1180" customWidth="1"/>
    <col min="11223" max="11223" width="14.7109375" style="1180" customWidth="1"/>
    <col min="11224" max="11224" width="0.42578125" style="1180" customWidth="1"/>
    <col min="11225" max="11225" width="0.7109375" style="1180" customWidth="1"/>
    <col min="11226" max="11226" width="21.7109375" style="1180" customWidth="1"/>
    <col min="11227" max="11227" width="1.28515625" style="1180" customWidth="1"/>
    <col min="11228" max="11228" width="21.140625" style="1180" customWidth="1"/>
    <col min="11229" max="11433" width="11.42578125" style="1180"/>
    <col min="11434" max="11434" width="0.7109375" style="1180" customWidth="1"/>
    <col min="11435" max="11436" width="1.5703125" style="1180" customWidth="1"/>
    <col min="11437" max="11437" width="16.42578125" style="1180" customWidth="1"/>
    <col min="11438" max="11440" width="10.42578125" style="1180" customWidth="1"/>
    <col min="11441" max="11441" width="8.7109375" style="1180" customWidth="1"/>
    <col min="11442" max="11442" width="0.7109375" style="1180" customWidth="1"/>
    <col min="11443" max="11443" width="3.140625" style="1180" customWidth="1"/>
    <col min="11444" max="11444" width="1.140625" style="1180" customWidth="1"/>
    <col min="11445" max="11445" width="18" style="1180" customWidth="1"/>
    <col min="11446" max="11446" width="9.42578125" style="1180" customWidth="1"/>
    <col min="11447" max="11447" width="8.7109375" style="1180" customWidth="1"/>
    <col min="11448" max="11448" width="9.28515625" style="1180" customWidth="1"/>
    <col min="11449" max="11449" width="10.140625" style="1180" customWidth="1"/>
    <col min="11450" max="11450" width="5.140625" style="1180" customWidth="1"/>
    <col min="11451" max="11451" width="10.140625" style="1180" customWidth="1"/>
    <col min="11452" max="11452" width="6.42578125" style="1180" customWidth="1"/>
    <col min="11453" max="11453" width="11.42578125" style="1180"/>
    <col min="11454" max="11454" width="1.28515625" style="1180" customWidth="1"/>
    <col min="11455" max="11455" width="1.42578125" style="1180" customWidth="1"/>
    <col min="11456" max="11456" width="8.28515625" style="1180" customWidth="1"/>
    <col min="11457" max="11457" width="11.42578125" style="1180"/>
    <col min="11458" max="11459" width="10.7109375" style="1180" customWidth="1"/>
    <col min="11460" max="11460" width="10.28515625" style="1180" customWidth="1"/>
    <col min="11461" max="11461" width="11.28515625" style="1180" customWidth="1"/>
    <col min="11462" max="11462" width="7.7109375" style="1180" customWidth="1"/>
    <col min="11463" max="11463" width="10.140625" style="1180" customWidth="1"/>
    <col min="11464" max="11464" width="6.5703125" style="1180" customWidth="1"/>
    <col min="11465" max="11465" width="1.140625" style="1180" customWidth="1"/>
    <col min="11466" max="11466" width="24.5703125" style="1180" customWidth="1"/>
    <col min="11467" max="11467" width="9.85546875" style="1180" customWidth="1"/>
    <col min="11468" max="11468" width="10.7109375" style="1180" customWidth="1"/>
    <col min="11469" max="11469" width="10.85546875" style="1180" customWidth="1"/>
    <col min="11470" max="11470" width="11.140625" style="1180" customWidth="1"/>
    <col min="11471" max="11471" width="9.85546875" style="1180" customWidth="1"/>
    <col min="11472" max="11472" width="1" style="1180" customWidth="1"/>
    <col min="11473" max="11473" width="16.5703125" style="1180" customWidth="1"/>
    <col min="11474" max="11474" width="0.5703125" style="1180" customWidth="1"/>
    <col min="11475" max="11475" width="0.7109375" style="1180" customWidth="1"/>
    <col min="11476" max="11476" width="27.85546875" style="1180" customWidth="1"/>
    <col min="11477" max="11477" width="0.85546875" style="1180" customWidth="1"/>
    <col min="11478" max="11478" width="27.42578125" style="1180" customWidth="1"/>
    <col min="11479" max="11479" width="14.7109375" style="1180" customWidth="1"/>
    <col min="11480" max="11480" width="0.42578125" style="1180" customWidth="1"/>
    <col min="11481" max="11481" width="0.7109375" style="1180" customWidth="1"/>
    <col min="11482" max="11482" width="21.7109375" style="1180" customWidth="1"/>
    <col min="11483" max="11483" width="1.28515625" style="1180" customWidth="1"/>
    <col min="11484" max="11484" width="21.140625" style="1180" customWidth="1"/>
    <col min="11485" max="11689" width="11.42578125" style="1180"/>
    <col min="11690" max="11690" width="0.7109375" style="1180" customWidth="1"/>
    <col min="11691" max="11692" width="1.5703125" style="1180" customWidth="1"/>
    <col min="11693" max="11693" width="16.42578125" style="1180" customWidth="1"/>
    <col min="11694" max="11696" width="10.42578125" style="1180" customWidth="1"/>
    <col min="11697" max="11697" width="8.7109375" style="1180" customWidth="1"/>
    <col min="11698" max="11698" width="0.7109375" style="1180" customWidth="1"/>
    <col min="11699" max="11699" width="3.140625" style="1180" customWidth="1"/>
    <col min="11700" max="11700" width="1.140625" style="1180" customWidth="1"/>
    <col min="11701" max="11701" width="18" style="1180" customWidth="1"/>
    <col min="11702" max="11702" width="9.42578125" style="1180" customWidth="1"/>
    <col min="11703" max="11703" width="8.7109375" style="1180" customWidth="1"/>
    <col min="11704" max="11704" width="9.28515625" style="1180" customWidth="1"/>
    <col min="11705" max="11705" width="10.140625" style="1180" customWidth="1"/>
    <col min="11706" max="11706" width="5.140625" style="1180" customWidth="1"/>
    <col min="11707" max="11707" width="10.140625" style="1180" customWidth="1"/>
    <col min="11708" max="11708" width="6.42578125" style="1180" customWidth="1"/>
    <col min="11709" max="11709" width="11.42578125" style="1180"/>
    <col min="11710" max="11710" width="1.28515625" style="1180" customWidth="1"/>
    <col min="11711" max="11711" width="1.42578125" style="1180" customWidth="1"/>
    <col min="11712" max="11712" width="8.28515625" style="1180" customWidth="1"/>
    <col min="11713" max="11713" width="11.42578125" style="1180"/>
    <col min="11714" max="11715" width="10.7109375" style="1180" customWidth="1"/>
    <col min="11716" max="11716" width="10.28515625" style="1180" customWidth="1"/>
    <col min="11717" max="11717" width="11.28515625" style="1180" customWidth="1"/>
    <col min="11718" max="11718" width="7.7109375" style="1180" customWidth="1"/>
    <col min="11719" max="11719" width="10.140625" style="1180" customWidth="1"/>
    <col min="11720" max="11720" width="6.5703125" style="1180" customWidth="1"/>
    <col min="11721" max="11721" width="1.140625" style="1180" customWidth="1"/>
    <col min="11722" max="11722" width="24.5703125" style="1180" customWidth="1"/>
    <col min="11723" max="11723" width="9.85546875" style="1180" customWidth="1"/>
    <col min="11724" max="11724" width="10.7109375" style="1180" customWidth="1"/>
    <col min="11725" max="11725" width="10.85546875" style="1180" customWidth="1"/>
    <col min="11726" max="11726" width="11.140625" style="1180" customWidth="1"/>
    <col min="11727" max="11727" width="9.85546875" style="1180" customWidth="1"/>
    <col min="11728" max="11728" width="1" style="1180" customWidth="1"/>
    <col min="11729" max="11729" width="16.5703125" style="1180" customWidth="1"/>
    <col min="11730" max="11730" width="0.5703125" style="1180" customWidth="1"/>
    <col min="11731" max="11731" width="0.7109375" style="1180" customWidth="1"/>
    <col min="11732" max="11732" width="27.85546875" style="1180" customWidth="1"/>
    <col min="11733" max="11733" width="0.85546875" style="1180" customWidth="1"/>
    <col min="11734" max="11734" width="27.42578125" style="1180" customWidth="1"/>
    <col min="11735" max="11735" width="14.7109375" style="1180" customWidth="1"/>
    <col min="11736" max="11736" width="0.42578125" style="1180" customWidth="1"/>
    <col min="11737" max="11737" width="0.7109375" style="1180" customWidth="1"/>
    <col min="11738" max="11738" width="21.7109375" style="1180" customWidth="1"/>
    <col min="11739" max="11739" width="1.28515625" style="1180" customWidth="1"/>
    <col min="11740" max="11740" width="21.140625" style="1180" customWidth="1"/>
    <col min="11741" max="11945" width="11.42578125" style="1180"/>
    <col min="11946" max="11946" width="0.7109375" style="1180" customWidth="1"/>
    <col min="11947" max="11948" width="1.5703125" style="1180" customWidth="1"/>
    <col min="11949" max="11949" width="16.42578125" style="1180" customWidth="1"/>
    <col min="11950" max="11952" width="10.42578125" style="1180" customWidth="1"/>
    <col min="11953" max="11953" width="8.7109375" style="1180" customWidth="1"/>
    <col min="11954" max="11954" width="0.7109375" style="1180" customWidth="1"/>
    <col min="11955" max="11955" width="3.140625" style="1180" customWidth="1"/>
    <col min="11956" max="11956" width="1.140625" style="1180" customWidth="1"/>
    <col min="11957" max="11957" width="18" style="1180" customWidth="1"/>
    <col min="11958" max="11958" width="9.42578125" style="1180" customWidth="1"/>
    <col min="11959" max="11959" width="8.7109375" style="1180" customWidth="1"/>
    <col min="11960" max="11960" width="9.28515625" style="1180" customWidth="1"/>
    <col min="11961" max="11961" width="10.140625" style="1180" customWidth="1"/>
    <col min="11962" max="11962" width="5.140625" style="1180" customWidth="1"/>
    <col min="11963" max="11963" width="10.140625" style="1180" customWidth="1"/>
    <col min="11964" max="11964" width="6.42578125" style="1180" customWidth="1"/>
    <col min="11965" max="11965" width="11.42578125" style="1180"/>
    <col min="11966" max="11966" width="1.28515625" style="1180" customWidth="1"/>
    <col min="11967" max="11967" width="1.42578125" style="1180" customWidth="1"/>
    <col min="11968" max="11968" width="8.28515625" style="1180" customWidth="1"/>
    <col min="11969" max="11969" width="11.42578125" style="1180"/>
    <col min="11970" max="11971" width="10.7109375" style="1180" customWidth="1"/>
    <col min="11972" max="11972" width="10.28515625" style="1180" customWidth="1"/>
    <col min="11973" max="11973" width="11.28515625" style="1180" customWidth="1"/>
    <col min="11974" max="11974" width="7.7109375" style="1180" customWidth="1"/>
    <col min="11975" max="11975" width="10.140625" style="1180" customWidth="1"/>
    <col min="11976" max="11976" width="6.5703125" style="1180" customWidth="1"/>
    <col min="11977" max="11977" width="1.140625" style="1180" customWidth="1"/>
    <col min="11978" max="11978" width="24.5703125" style="1180" customWidth="1"/>
    <col min="11979" max="11979" width="9.85546875" style="1180" customWidth="1"/>
    <col min="11980" max="11980" width="10.7109375" style="1180" customWidth="1"/>
    <col min="11981" max="11981" width="10.85546875" style="1180" customWidth="1"/>
    <col min="11982" max="11982" width="11.140625" style="1180" customWidth="1"/>
    <col min="11983" max="11983" width="9.85546875" style="1180" customWidth="1"/>
    <col min="11984" max="11984" width="1" style="1180" customWidth="1"/>
    <col min="11985" max="11985" width="16.5703125" style="1180" customWidth="1"/>
    <col min="11986" max="11986" width="0.5703125" style="1180" customWidth="1"/>
    <col min="11987" max="11987" width="0.7109375" style="1180" customWidth="1"/>
    <col min="11988" max="11988" width="27.85546875" style="1180" customWidth="1"/>
    <col min="11989" max="11989" width="0.85546875" style="1180" customWidth="1"/>
    <col min="11990" max="11990" width="27.42578125" style="1180" customWidth="1"/>
    <col min="11991" max="11991" width="14.7109375" style="1180" customWidth="1"/>
    <col min="11992" max="11992" width="0.42578125" style="1180" customWidth="1"/>
    <col min="11993" max="11993" width="0.7109375" style="1180" customWidth="1"/>
    <col min="11994" max="11994" width="21.7109375" style="1180" customWidth="1"/>
    <col min="11995" max="11995" width="1.28515625" style="1180" customWidth="1"/>
    <col min="11996" max="11996" width="21.140625" style="1180" customWidth="1"/>
    <col min="11997" max="12201" width="11.42578125" style="1180"/>
    <col min="12202" max="12202" width="0.7109375" style="1180" customWidth="1"/>
    <col min="12203" max="12204" width="1.5703125" style="1180" customWidth="1"/>
    <col min="12205" max="12205" width="16.42578125" style="1180" customWidth="1"/>
    <col min="12206" max="12208" width="10.42578125" style="1180" customWidth="1"/>
    <col min="12209" max="12209" width="8.7109375" style="1180" customWidth="1"/>
    <col min="12210" max="12210" width="0.7109375" style="1180" customWidth="1"/>
    <col min="12211" max="12211" width="3.140625" style="1180" customWidth="1"/>
    <col min="12212" max="12212" width="1.140625" style="1180" customWidth="1"/>
    <col min="12213" max="12213" width="18" style="1180" customWidth="1"/>
    <col min="12214" max="12214" width="9.42578125" style="1180" customWidth="1"/>
    <col min="12215" max="12215" width="8.7109375" style="1180" customWidth="1"/>
    <col min="12216" max="12216" width="9.28515625" style="1180" customWidth="1"/>
    <col min="12217" max="12217" width="10.140625" style="1180" customWidth="1"/>
    <col min="12218" max="12218" width="5.140625" style="1180" customWidth="1"/>
    <col min="12219" max="12219" width="10.140625" style="1180" customWidth="1"/>
    <col min="12220" max="12220" width="6.42578125" style="1180" customWidth="1"/>
    <col min="12221" max="12221" width="11.42578125" style="1180"/>
    <col min="12222" max="12222" width="1.28515625" style="1180" customWidth="1"/>
    <col min="12223" max="12223" width="1.42578125" style="1180" customWidth="1"/>
    <col min="12224" max="12224" width="8.28515625" style="1180" customWidth="1"/>
    <col min="12225" max="12225" width="11.42578125" style="1180"/>
    <col min="12226" max="12227" width="10.7109375" style="1180" customWidth="1"/>
    <col min="12228" max="12228" width="10.28515625" style="1180" customWidth="1"/>
    <col min="12229" max="12229" width="11.28515625" style="1180" customWidth="1"/>
    <col min="12230" max="12230" width="7.7109375" style="1180" customWidth="1"/>
    <col min="12231" max="12231" width="10.140625" style="1180" customWidth="1"/>
    <col min="12232" max="12232" width="6.5703125" style="1180" customWidth="1"/>
    <col min="12233" max="12233" width="1.140625" style="1180" customWidth="1"/>
    <col min="12234" max="12234" width="24.5703125" style="1180" customWidth="1"/>
    <col min="12235" max="12235" width="9.85546875" style="1180" customWidth="1"/>
    <col min="12236" max="12236" width="10.7109375" style="1180" customWidth="1"/>
    <col min="12237" max="12237" width="10.85546875" style="1180" customWidth="1"/>
    <col min="12238" max="12238" width="11.140625" style="1180" customWidth="1"/>
    <col min="12239" max="12239" width="9.85546875" style="1180" customWidth="1"/>
    <col min="12240" max="12240" width="1" style="1180" customWidth="1"/>
    <col min="12241" max="12241" width="16.5703125" style="1180" customWidth="1"/>
    <col min="12242" max="12242" width="0.5703125" style="1180" customWidth="1"/>
    <col min="12243" max="12243" width="0.7109375" style="1180" customWidth="1"/>
    <col min="12244" max="12244" width="27.85546875" style="1180" customWidth="1"/>
    <col min="12245" max="12245" width="0.85546875" style="1180" customWidth="1"/>
    <col min="12246" max="12246" width="27.42578125" style="1180" customWidth="1"/>
    <col min="12247" max="12247" width="14.7109375" style="1180" customWidth="1"/>
    <col min="12248" max="12248" width="0.42578125" style="1180" customWidth="1"/>
    <col min="12249" max="12249" width="0.7109375" style="1180" customWidth="1"/>
    <col min="12250" max="12250" width="21.7109375" style="1180" customWidth="1"/>
    <col min="12251" max="12251" width="1.28515625" style="1180" customWidth="1"/>
    <col min="12252" max="12252" width="21.140625" style="1180" customWidth="1"/>
    <col min="12253" max="12457" width="11.42578125" style="1180"/>
    <col min="12458" max="12458" width="0.7109375" style="1180" customWidth="1"/>
    <col min="12459" max="12460" width="1.5703125" style="1180" customWidth="1"/>
    <col min="12461" max="12461" width="16.42578125" style="1180" customWidth="1"/>
    <col min="12462" max="12464" width="10.42578125" style="1180" customWidth="1"/>
    <col min="12465" max="12465" width="8.7109375" style="1180" customWidth="1"/>
    <col min="12466" max="12466" width="0.7109375" style="1180" customWidth="1"/>
    <col min="12467" max="12467" width="3.140625" style="1180" customWidth="1"/>
    <col min="12468" max="12468" width="1.140625" style="1180" customWidth="1"/>
    <col min="12469" max="12469" width="18" style="1180" customWidth="1"/>
    <col min="12470" max="12470" width="9.42578125" style="1180" customWidth="1"/>
    <col min="12471" max="12471" width="8.7109375" style="1180" customWidth="1"/>
    <col min="12472" max="12472" width="9.28515625" style="1180" customWidth="1"/>
    <col min="12473" max="12473" width="10.140625" style="1180" customWidth="1"/>
    <col min="12474" max="12474" width="5.140625" style="1180" customWidth="1"/>
    <col min="12475" max="12475" width="10.140625" style="1180" customWidth="1"/>
    <col min="12476" max="12476" width="6.42578125" style="1180" customWidth="1"/>
    <col min="12477" max="12477" width="11.42578125" style="1180"/>
    <col min="12478" max="12478" width="1.28515625" style="1180" customWidth="1"/>
    <col min="12479" max="12479" width="1.42578125" style="1180" customWidth="1"/>
    <col min="12480" max="12480" width="8.28515625" style="1180" customWidth="1"/>
    <col min="12481" max="12481" width="11.42578125" style="1180"/>
    <col min="12482" max="12483" width="10.7109375" style="1180" customWidth="1"/>
    <col min="12484" max="12484" width="10.28515625" style="1180" customWidth="1"/>
    <col min="12485" max="12485" width="11.28515625" style="1180" customWidth="1"/>
    <col min="12486" max="12486" width="7.7109375" style="1180" customWidth="1"/>
    <col min="12487" max="12487" width="10.140625" style="1180" customWidth="1"/>
    <col min="12488" max="12488" width="6.5703125" style="1180" customWidth="1"/>
    <col min="12489" max="12489" width="1.140625" style="1180" customWidth="1"/>
    <col min="12490" max="12490" width="24.5703125" style="1180" customWidth="1"/>
    <col min="12491" max="12491" width="9.85546875" style="1180" customWidth="1"/>
    <col min="12492" max="12492" width="10.7109375" style="1180" customWidth="1"/>
    <col min="12493" max="12493" width="10.85546875" style="1180" customWidth="1"/>
    <col min="12494" max="12494" width="11.140625" style="1180" customWidth="1"/>
    <col min="12495" max="12495" width="9.85546875" style="1180" customWidth="1"/>
    <col min="12496" max="12496" width="1" style="1180" customWidth="1"/>
    <col min="12497" max="12497" width="16.5703125" style="1180" customWidth="1"/>
    <col min="12498" max="12498" width="0.5703125" style="1180" customWidth="1"/>
    <col min="12499" max="12499" width="0.7109375" style="1180" customWidth="1"/>
    <col min="12500" max="12500" width="27.85546875" style="1180" customWidth="1"/>
    <col min="12501" max="12501" width="0.85546875" style="1180" customWidth="1"/>
    <col min="12502" max="12502" width="27.42578125" style="1180" customWidth="1"/>
    <col min="12503" max="12503" width="14.7109375" style="1180" customWidth="1"/>
    <col min="12504" max="12504" width="0.42578125" style="1180" customWidth="1"/>
    <col min="12505" max="12505" width="0.7109375" style="1180" customWidth="1"/>
    <col min="12506" max="12506" width="21.7109375" style="1180" customWidth="1"/>
    <col min="12507" max="12507" width="1.28515625" style="1180" customWidth="1"/>
    <col min="12508" max="12508" width="21.140625" style="1180" customWidth="1"/>
    <col min="12509" max="12713" width="11.42578125" style="1180"/>
    <col min="12714" max="12714" width="0.7109375" style="1180" customWidth="1"/>
    <col min="12715" max="12716" width="1.5703125" style="1180" customWidth="1"/>
    <col min="12717" max="12717" width="16.42578125" style="1180" customWidth="1"/>
    <col min="12718" max="12720" width="10.42578125" style="1180" customWidth="1"/>
    <col min="12721" max="12721" width="8.7109375" style="1180" customWidth="1"/>
    <col min="12722" max="12722" width="0.7109375" style="1180" customWidth="1"/>
    <col min="12723" max="12723" width="3.140625" style="1180" customWidth="1"/>
    <col min="12724" max="12724" width="1.140625" style="1180" customWidth="1"/>
    <col min="12725" max="12725" width="18" style="1180" customWidth="1"/>
    <col min="12726" max="12726" width="9.42578125" style="1180" customWidth="1"/>
    <col min="12727" max="12727" width="8.7109375" style="1180" customWidth="1"/>
    <col min="12728" max="12728" width="9.28515625" style="1180" customWidth="1"/>
    <col min="12729" max="12729" width="10.140625" style="1180" customWidth="1"/>
    <col min="12730" max="12730" width="5.140625" style="1180" customWidth="1"/>
    <col min="12731" max="12731" width="10.140625" style="1180" customWidth="1"/>
    <col min="12732" max="12732" width="6.42578125" style="1180" customWidth="1"/>
    <col min="12733" max="12733" width="11.42578125" style="1180"/>
    <col min="12734" max="12734" width="1.28515625" style="1180" customWidth="1"/>
    <col min="12735" max="12735" width="1.42578125" style="1180" customWidth="1"/>
    <col min="12736" max="12736" width="8.28515625" style="1180" customWidth="1"/>
    <col min="12737" max="12737" width="11.42578125" style="1180"/>
    <col min="12738" max="12739" width="10.7109375" style="1180" customWidth="1"/>
    <col min="12740" max="12740" width="10.28515625" style="1180" customWidth="1"/>
    <col min="12741" max="12741" width="11.28515625" style="1180" customWidth="1"/>
    <col min="12742" max="12742" width="7.7109375" style="1180" customWidth="1"/>
    <col min="12743" max="12743" width="10.140625" style="1180" customWidth="1"/>
    <col min="12744" max="12744" width="6.5703125" style="1180" customWidth="1"/>
    <col min="12745" max="12745" width="1.140625" style="1180" customWidth="1"/>
    <col min="12746" max="12746" width="24.5703125" style="1180" customWidth="1"/>
    <col min="12747" max="12747" width="9.85546875" style="1180" customWidth="1"/>
    <col min="12748" max="12748" width="10.7109375" style="1180" customWidth="1"/>
    <col min="12749" max="12749" width="10.85546875" style="1180" customWidth="1"/>
    <col min="12750" max="12750" width="11.140625" style="1180" customWidth="1"/>
    <col min="12751" max="12751" width="9.85546875" style="1180" customWidth="1"/>
    <col min="12752" max="12752" width="1" style="1180" customWidth="1"/>
    <col min="12753" max="12753" width="16.5703125" style="1180" customWidth="1"/>
    <col min="12754" max="12754" width="0.5703125" style="1180" customWidth="1"/>
    <col min="12755" max="12755" width="0.7109375" style="1180" customWidth="1"/>
    <col min="12756" max="12756" width="27.85546875" style="1180" customWidth="1"/>
    <col min="12757" max="12757" width="0.85546875" style="1180" customWidth="1"/>
    <col min="12758" max="12758" width="27.42578125" style="1180" customWidth="1"/>
    <col min="12759" max="12759" width="14.7109375" style="1180" customWidth="1"/>
    <col min="12760" max="12760" width="0.42578125" style="1180" customWidth="1"/>
    <col min="12761" max="12761" width="0.7109375" style="1180" customWidth="1"/>
    <col min="12762" max="12762" width="21.7109375" style="1180" customWidth="1"/>
    <col min="12763" max="12763" width="1.28515625" style="1180" customWidth="1"/>
    <col min="12764" max="12764" width="21.140625" style="1180" customWidth="1"/>
    <col min="12765" max="12969" width="11.42578125" style="1180"/>
    <col min="12970" max="12970" width="0.7109375" style="1180" customWidth="1"/>
    <col min="12971" max="12972" width="1.5703125" style="1180" customWidth="1"/>
    <col min="12973" max="12973" width="16.42578125" style="1180" customWidth="1"/>
    <col min="12974" max="12976" width="10.42578125" style="1180" customWidth="1"/>
    <col min="12977" max="12977" width="8.7109375" style="1180" customWidth="1"/>
    <col min="12978" max="12978" width="0.7109375" style="1180" customWidth="1"/>
    <col min="12979" max="12979" width="3.140625" style="1180" customWidth="1"/>
    <col min="12980" max="12980" width="1.140625" style="1180" customWidth="1"/>
    <col min="12981" max="12981" width="18" style="1180" customWidth="1"/>
    <col min="12982" max="12982" width="9.42578125" style="1180" customWidth="1"/>
    <col min="12983" max="12983" width="8.7109375" style="1180" customWidth="1"/>
    <col min="12984" max="12984" width="9.28515625" style="1180" customWidth="1"/>
    <col min="12985" max="12985" width="10.140625" style="1180" customWidth="1"/>
    <col min="12986" max="12986" width="5.140625" style="1180" customWidth="1"/>
    <col min="12987" max="12987" width="10.140625" style="1180" customWidth="1"/>
    <col min="12988" max="12988" width="6.42578125" style="1180" customWidth="1"/>
    <col min="12989" max="12989" width="11.42578125" style="1180"/>
    <col min="12990" max="12990" width="1.28515625" style="1180" customWidth="1"/>
    <col min="12991" max="12991" width="1.42578125" style="1180" customWidth="1"/>
    <col min="12992" max="12992" width="8.28515625" style="1180" customWidth="1"/>
    <col min="12993" max="12993" width="11.42578125" style="1180"/>
    <col min="12994" max="12995" width="10.7109375" style="1180" customWidth="1"/>
    <col min="12996" max="12996" width="10.28515625" style="1180" customWidth="1"/>
    <col min="12997" max="12997" width="11.28515625" style="1180" customWidth="1"/>
    <col min="12998" max="12998" width="7.7109375" style="1180" customWidth="1"/>
    <col min="12999" max="12999" width="10.140625" style="1180" customWidth="1"/>
    <col min="13000" max="13000" width="6.5703125" style="1180" customWidth="1"/>
    <col min="13001" max="13001" width="1.140625" style="1180" customWidth="1"/>
    <col min="13002" max="13002" width="24.5703125" style="1180" customWidth="1"/>
    <col min="13003" max="13003" width="9.85546875" style="1180" customWidth="1"/>
    <col min="13004" max="13004" width="10.7109375" style="1180" customWidth="1"/>
    <col min="13005" max="13005" width="10.85546875" style="1180" customWidth="1"/>
    <col min="13006" max="13006" width="11.140625" style="1180" customWidth="1"/>
    <col min="13007" max="13007" width="9.85546875" style="1180" customWidth="1"/>
    <col min="13008" max="13008" width="1" style="1180" customWidth="1"/>
    <col min="13009" max="13009" width="16.5703125" style="1180" customWidth="1"/>
    <col min="13010" max="13010" width="0.5703125" style="1180" customWidth="1"/>
    <col min="13011" max="13011" width="0.7109375" style="1180" customWidth="1"/>
    <col min="13012" max="13012" width="27.85546875" style="1180" customWidth="1"/>
    <col min="13013" max="13013" width="0.85546875" style="1180" customWidth="1"/>
    <col min="13014" max="13014" width="27.42578125" style="1180" customWidth="1"/>
    <col min="13015" max="13015" width="14.7109375" style="1180" customWidth="1"/>
    <col min="13016" max="13016" width="0.42578125" style="1180" customWidth="1"/>
    <col min="13017" max="13017" width="0.7109375" style="1180" customWidth="1"/>
    <col min="13018" max="13018" width="21.7109375" style="1180" customWidth="1"/>
    <col min="13019" max="13019" width="1.28515625" style="1180" customWidth="1"/>
    <col min="13020" max="13020" width="21.140625" style="1180" customWidth="1"/>
    <col min="13021" max="13225" width="11.42578125" style="1180"/>
    <col min="13226" max="13226" width="0.7109375" style="1180" customWidth="1"/>
    <col min="13227" max="13228" width="1.5703125" style="1180" customWidth="1"/>
    <col min="13229" max="13229" width="16.42578125" style="1180" customWidth="1"/>
    <col min="13230" max="13232" width="10.42578125" style="1180" customWidth="1"/>
    <col min="13233" max="13233" width="8.7109375" style="1180" customWidth="1"/>
    <col min="13234" max="13234" width="0.7109375" style="1180" customWidth="1"/>
    <col min="13235" max="13235" width="3.140625" style="1180" customWidth="1"/>
    <col min="13236" max="13236" width="1.140625" style="1180" customWidth="1"/>
    <col min="13237" max="13237" width="18" style="1180" customWidth="1"/>
    <col min="13238" max="13238" width="9.42578125" style="1180" customWidth="1"/>
    <col min="13239" max="13239" width="8.7109375" style="1180" customWidth="1"/>
    <col min="13240" max="13240" width="9.28515625" style="1180" customWidth="1"/>
    <col min="13241" max="13241" width="10.140625" style="1180" customWidth="1"/>
    <col min="13242" max="13242" width="5.140625" style="1180" customWidth="1"/>
    <col min="13243" max="13243" width="10.140625" style="1180" customWidth="1"/>
    <col min="13244" max="13244" width="6.42578125" style="1180" customWidth="1"/>
    <col min="13245" max="13245" width="11.42578125" style="1180"/>
    <col min="13246" max="13246" width="1.28515625" style="1180" customWidth="1"/>
    <col min="13247" max="13247" width="1.42578125" style="1180" customWidth="1"/>
    <col min="13248" max="13248" width="8.28515625" style="1180" customWidth="1"/>
    <col min="13249" max="13249" width="11.42578125" style="1180"/>
    <col min="13250" max="13251" width="10.7109375" style="1180" customWidth="1"/>
    <col min="13252" max="13252" width="10.28515625" style="1180" customWidth="1"/>
    <col min="13253" max="13253" width="11.28515625" style="1180" customWidth="1"/>
    <col min="13254" max="13254" width="7.7109375" style="1180" customWidth="1"/>
    <col min="13255" max="13255" width="10.140625" style="1180" customWidth="1"/>
    <col min="13256" max="13256" width="6.5703125" style="1180" customWidth="1"/>
    <col min="13257" max="13257" width="1.140625" style="1180" customWidth="1"/>
    <col min="13258" max="13258" width="24.5703125" style="1180" customWidth="1"/>
    <col min="13259" max="13259" width="9.85546875" style="1180" customWidth="1"/>
    <col min="13260" max="13260" width="10.7109375" style="1180" customWidth="1"/>
    <col min="13261" max="13261" width="10.85546875" style="1180" customWidth="1"/>
    <col min="13262" max="13262" width="11.140625" style="1180" customWidth="1"/>
    <col min="13263" max="13263" width="9.85546875" style="1180" customWidth="1"/>
    <col min="13264" max="13264" width="1" style="1180" customWidth="1"/>
    <col min="13265" max="13265" width="16.5703125" style="1180" customWidth="1"/>
    <col min="13266" max="13266" width="0.5703125" style="1180" customWidth="1"/>
    <col min="13267" max="13267" width="0.7109375" style="1180" customWidth="1"/>
    <col min="13268" max="13268" width="27.85546875" style="1180" customWidth="1"/>
    <col min="13269" max="13269" width="0.85546875" style="1180" customWidth="1"/>
    <col min="13270" max="13270" width="27.42578125" style="1180" customWidth="1"/>
    <col min="13271" max="13271" width="14.7109375" style="1180" customWidth="1"/>
    <col min="13272" max="13272" width="0.42578125" style="1180" customWidth="1"/>
    <col min="13273" max="13273" width="0.7109375" style="1180" customWidth="1"/>
    <col min="13274" max="13274" width="21.7109375" style="1180" customWidth="1"/>
    <col min="13275" max="13275" width="1.28515625" style="1180" customWidth="1"/>
    <col min="13276" max="13276" width="21.140625" style="1180" customWidth="1"/>
    <col min="13277" max="13481" width="11.42578125" style="1180"/>
    <col min="13482" max="13482" width="0.7109375" style="1180" customWidth="1"/>
    <col min="13483" max="13484" width="1.5703125" style="1180" customWidth="1"/>
    <col min="13485" max="13485" width="16.42578125" style="1180" customWidth="1"/>
    <col min="13486" max="13488" width="10.42578125" style="1180" customWidth="1"/>
    <col min="13489" max="13489" width="8.7109375" style="1180" customWidth="1"/>
    <col min="13490" max="13490" width="0.7109375" style="1180" customWidth="1"/>
    <col min="13491" max="13491" width="3.140625" style="1180" customWidth="1"/>
    <col min="13492" max="13492" width="1.140625" style="1180" customWidth="1"/>
    <col min="13493" max="13493" width="18" style="1180" customWidth="1"/>
    <col min="13494" max="13494" width="9.42578125" style="1180" customWidth="1"/>
    <col min="13495" max="13495" width="8.7109375" style="1180" customWidth="1"/>
    <col min="13496" max="13496" width="9.28515625" style="1180" customWidth="1"/>
    <col min="13497" max="13497" width="10.140625" style="1180" customWidth="1"/>
    <col min="13498" max="13498" width="5.140625" style="1180" customWidth="1"/>
    <col min="13499" max="13499" width="10.140625" style="1180" customWidth="1"/>
    <col min="13500" max="13500" width="6.42578125" style="1180" customWidth="1"/>
    <col min="13501" max="13501" width="11.42578125" style="1180"/>
    <col min="13502" max="13502" width="1.28515625" style="1180" customWidth="1"/>
    <col min="13503" max="13503" width="1.42578125" style="1180" customWidth="1"/>
    <col min="13504" max="13504" width="8.28515625" style="1180" customWidth="1"/>
    <col min="13505" max="13505" width="11.42578125" style="1180"/>
    <col min="13506" max="13507" width="10.7109375" style="1180" customWidth="1"/>
    <col min="13508" max="13508" width="10.28515625" style="1180" customWidth="1"/>
    <col min="13509" max="13509" width="11.28515625" style="1180" customWidth="1"/>
    <col min="13510" max="13510" width="7.7109375" style="1180" customWidth="1"/>
    <col min="13511" max="13511" width="10.140625" style="1180" customWidth="1"/>
    <col min="13512" max="13512" width="6.5703125" style="1180" customWidth="1"/>
    <col min="13513" max="13513" width="1.140625" style="1180" customWidth="1"/>
    <col min="13514" max="13514" width="24.5703125" style="1180" customWidth="1"/>
    <col min="13515" max="13515" width="9.85546875" style="1180" customWidth="1"/>
    <col min="13516" max="13516" width="10.7109375" style="1180" customWidth="1"/>
    <col min="13517" max="13517" width="10.85546875" style="1180" customWidth="1"/>
    <col min="13518" max="13518" width="11.140625" style="1180" customWidth="1"/>
    <col min="13519" max="13519" width="9.85546875" style="1180" customWidth="1"/>
    <col min="13520" max="13520" width="1" style="1180" customWidth="1"/>
    <col min="13521" max="13521" width="16.5703125" style="1180" customWidth="1"/>
    <col min="13522" max="13522" width="0.5703125" style="1180" customWidth="1"/>
    <col min="13523" max="13523" width="0.7109375" style="1180" customWidth="1"/>
    <col min="13524" max="13524" width="27.85546875" style="1180" customWidth="1"/>
    <col min="13525" max="13525" width="0.85546875" style="1180" customWidth="1"/>
    <col min="13526" max="13526" width="27.42578125" style="1180" customWidth="1"/>
    <col min="13527" max="13527" width="14.7109375" style="1180" customWidth="1"/>
    <col min="13528" max="13528" width="0.42578125" style="1180" customWidth="1"/>
    <col min="13529" max="13529" width="0.7109375" style="1180" customWidth="1"/>
    <col min="13530" max="13530" width="21.7109375" style="1180" customWidth="1"/>
    <col min="13531" max="13531" width="1.28515625" style="1180" customWidth="1"/>
    <col min="13532" max="13532" width="21.140625" style="1180" customWidth="1"/>
    <col min="13533" max="13737" width="11.42578125" style="1180"/>
    <col min="13738" max="13738" width="0.7109375" style="1180" customWidth="1"/>
    <col min="13739" max="13740" width="1.5703125" style="1180" customWidth="1"/>
    <col min="13741" max="13741" width="16.42578125" style="1180" customWidth="1"/>
    <col min="13742" max="13744" width="10.42578125" style="1180" customWidth="1"/>
    <col min="13745" max="13745" width="8.7109375" style="1180" customWidth="1"/>
    <col min="13746" max="13746" width="0.7109375" style="1180" customWidth="1"/>
    <col min="13747" max="13747" width="3.140625" style="1180" customWidth="1"/>
    <col min="13748" max="13748" width="1.140625" style="1180" customWidth="1"/>
    <col min="13749" max="13749" width="18" style="1180" customWidth="1"/>
    <col min="13750" max="13750" width="9.42578125" style="1180" customWidth="1"/>
    <col min="13751" max="13751" width="8.7109375" style="1180" customWidth="1"/>
    <col min="13752" max="13752" width="9.28515625" style="1180" customWidth="1"/>
    <col min="13753" max="13753" width="10.140625" style="1180" customWidth="1"/>
    <col min="13754" max="13754" width="5.140625" style="1180" customWidth="1"/>
    <col min="13755" max="13755" width="10.140625" style="1180" customWidth="1"/>
    <col min="13756" max="13756" width="6.42578125" style="1180" customWidth="1"/>
    <col min="13757" max="13757" width="11.42578125" style="1180"/>
    <col min="13758" max="13758" width="1.28515625" style="1180" customWidth="1"/>
    <col min="13759" max="13759" width="1.42578125" style="1180" customWidth="1"/>
    <col min="13760" max="13760" width="8.28515625" style="1180" customWidth="1"/>
    <col min="13761" max="13761" width="11.42578125" style="1180"/>
    <col min="13762" max="13763" width="10.7109375" style="1180" customWidth="1"/>
    <col min="13764" max="13764" width="10.28515625" style="1180" customWidth="1"/>
    <col min="13765" max="13765" width="11.28515625" style="1180" customWidth="1"/>
    <col min="13766" max="13766" width="7.7109375" style="1180" customWidth="1"/>
    <col min="13767" max="13767" width="10.140625" style="1180" customWidth="1"/>
    <col min="13768" max="13768" width="6.5703125" style="1180" customWidth="1"/>
    <col min="13769" max="13769" width="1.140625" style="1180" customWidth="1"/>
    <col min="13770" max="13770" width="24.5703125" style="1180" customWidth="1"/>
    <col min="13771" max="13771" width="9.85546875" style="1180" customWidth="1"/>
    <col min="13772" max="13772" width="10.7109375" style="1180" customWidth="1"/>
    <col min="13773" max="13773" width="10.85546875" style="1180" customWidth="1"/>
    <col min="13774" max="13774" width="11.140625" style="1180" customWidth="1"/>
    <col min="13775" max="13775" width="9.85546875" style="1180" customWidth="1"/>
    <col min="13776" max="13776" width="1" style="1180" customWidth="1"/>
    <col min="13777" max="13777" width="16.5703125" style="1180" customWidth="1"/>
    <col min="13778" max="13778" width="0.5703125" style="1180" customWidth="1"/>
    <col min="13779" max="13779" width="0.7109375" style="1180" customWidth="1"/>
    <col min="13780" max="13780" width="27.85546875" style="1180" customWidth="1"/>
    <col min="13781" max="13781" width="0.85546875" style="1180" customWidth="1"/>
    <col min="13782" max="13782" width="27.42578125" style="1180" customWidth="1"/>
    <col min="13783" max="13783" width="14.7109375" style="1180" customWidth="1"/>
    <col min="13784" max="13784" width="0.42578125" style="1180" customWidth="1"/>
    <col min="13785" max="13785" width="0.7109375" style="1180" customWidth="1"/>
    <col min="13786" max="13786" width="21.7109375" style="1180" customWidth="1"/>
    <col min="13787" max="13787" width="1.28515625" style="1180" customWidth="1"/>
    <col min="13788" max="13788" width="21.140625" style="1180" customWidth="1"/>
    <col min="13789" max="13993" width="11.42578125" style="1180"/>
    <col min="13994" max="13994" width="0.7109375" style="1180" customWidth="1"/>
    <col min="13995" max="13996" width="1.5703125" style="1180" customWidth="1"/>
    <col min="13997" max="13997" width="16.42578125" style="1180" customWidth="1"/>
    <col min="13998" max="14000" width="10.42578125" style="1180" customWidth="1"/>
    <col min="14001" max="14001" width="8.7109375" style="1180" customWidth="1"/>
    <col min="14002" max="14002" width="0.7109375" style="1180" customWidth="1"/>
    <col min="14003" max="14003" width="3.140625" style="1180" customWidth="1"/>
    <col min="14004" max="14004" width="1.140625" style="1180" customWidth="1"/>
    <col min="14005" max="14005" width="18" style="1180" customWidth="1"/>
    <col min="14006" max="14006" width="9.42578125" style="1180" customWidth="1"/>
    <col min="14007" max="14007" width="8.7109375" style="1180" customWidth="1"/>
    <col min="14008" max="14008" width="9.28515625" style="1180" customWidth="1"/>
    <col min="14009" max="14009" width="10.140625" style="1180" customWidth="1"/>
    <col min="14010" max="14010" width="5.140625" style="1180" customWidth="1"/>
    <col min="14011" max="14011" width="10.140625" style="1180" customWidth="1"/>
    <col min="14012" max="14012" width="6.42578125" style="1180" customWidth="1"/>
    <col min="14013" max="14013" width="11.42578125" style="1180"/>
    <col min="14014" max="14014" width="1.28515625" style="1180" customWidth="1"/>
    <col min="14015" max="14015" width="1.42578125" style="1180" customWidth="1"/>
    <col min="14016" max="14016" width="8.28515625" style="1180" customWidth="1"/>
    <col min="14017" max="14017" width="11.42578125" style="1180"/>
    <col min="14018" max="14019" width="10.7109375" style="1180" customWidth="1"/>
    <col min="14020" max="14020" width="10.28515625" style="1180" customWidth="1"/>
    <col min="14021" max="14021" width="11.28515625" style="1180" customWidth="1"/>
    <col min="14022" max="14022" width="7.7109375" style="1180" customWidth="1"/>
    <col min="14023" max="14023" width="10.140625" style="1180" customWidth="1"/>
    <col min="14024" max="14024" width="6.5703125" style="1180" customWidth="1"/>
    <col min="14025" max="14025" width="1.140625" style="1180" customWidth="1"/>
    <col min="14026" max="14026" width="24.5703125" style="1180" customWidth="1"/>
    <col min="14027" max="14027" width="9.85546875" style="1180" customWidth="1"/>
    <col min="14028" max="14028" width="10.7109375" style="1180" customWidth="1"/>
    <col min="14029" max="14029" width="10.85546875" style="1180" customWidth="1"/>
    <col min="14030" max="14030" width="11.140625" style="1180" customWidth="1"/>
    <col min="14031" max="14031" width="9.85546875" style="1180" customWidth="1"/>
    <col min="14032" max="14032" width="1" style="1180" customWidth="1"/>
    <col min="14033" max="14033" width="16.5703125" style="1180" customWidth="1"/>
    <col min="14034" max="14034" width="0.5703125" style="1180" customWidth="1"/>
    <col min="14035" max="14035" width="0.7109375" style="1180" customWidth="1"/>
    <col min="14036" max="14036" width="27.85546875" style="1180" customWidth="1"/>
    <col min="14037" max="14037" width="0.85546875" style="1180" customWidth="1"/>
    <col min="14038" max="14038" width="27.42578125" style="1180" customWidth="1"/>
    <col min="14039" max="14039" width="14.7109375" style="1180" customWidth="1"/>
    <col min="14040" max="14040" width="0.42578125" style="1180" customWidth="1"/>
    <col min="14041" max="14041" width="0.7109375" style="1180" customWidth="1"/>
    <col min="14042" max="14042" width="21.7109375" style="1180" customWidth="1"/>
    <col min="14043" max="14043" width="1.28515625" style="1180" customWidth="1"/>
    <col min="14044" max="14044" width="21.140625" style="1180" customWidth="1"/>
    <col min="14045" max="14249" width="11.42578125" style="1180"/>
    <col min="14250" max="14250" width="0.7109375" style="1180" customWidth="1"/>
    <col min="14251" max="14252" width="1.5703125" style="1180" customWidth="1"/>
    <col min="14253" max="14253" width="16.42578125" style="1180" customWidth="1"/>
    <col min="14254" max="14256" width="10.42578125" style="1180" customWidth="1"/>
    <col min="14257" max="14257" width="8.7109375" style="1180" customWidth="1"/>
    <col min="14258" max="14258" width="0.7109375" style="1180" customWidth="1"/>
    <col min="14259" max="14259" width="3.140625" style="1180" customWidth="1"/>
    <col min="14260" max="14260" width="1.140625" style="1180" customWidth="1"/>
    <col min="14261" max="14261" width="18" style="1180" customWidth="1"/>
    <col min="14262" max="14262" width="9.42578125" style="1180" customWidth="1"/>
    <col min="14263" max="14263" width="8.7109375" style="1180" customWidth="1"/>
    <col min="14264" max="14264" width="9.28515625" style="1180" customWidth="1"/>
    <col min="14265" max="14265" width="10.140625" style="1180" customWidth="1"/>
    <col min="14266" max="14266" width="5.140625" style="1180" customWidth="1"/>
    <col min="14267" max="14267" width="10.140625" style="1180" customWidth="1"/>
    <col min="14268" max="14268" width="6.42578125" style="1180" customWidth="1"/>
    <col min="14269" max="14269" width="11.42578125" style="1180"/>
    <col min="14270" max="14270" width="1.28515625" style="1180" customWidth="1"/>
    <col min="14271" max="14271" width="1.42578125" style="1180" customWidth="1"/>
    <col min="14272" max="14272" width="8.28515625" style="1180" customWidth="1"/>
    <col min="14273" max="14273" width="11.42578125" style="1180"/>
    <col min="14274" max="14275" width="10.7109375" style="1180" customWidth="1"/>
    <col min="14276" max="14276" width="10.28515625" style="1180" customWidth="1"/>
    <col min="14277" max="14277" width="11.28515625" style="1180" customWidth="1"/>
    <col min="14278" max="14278" width="7.7109375" style="1180" customWidth="1"/>
    <col min="14279" max="14279" width="10.140625" style="1180" customWidth="1"/>
    <col min="14280" max="14280" width="6.5703125" style="1180" customWidth="1"/>
    <col min="14281" max="14281" width="1.140625" style="1180" customWidth="1"/>
    <col min="14282" max="14282" width="24.5703125" style="1180" customWidth="1"/>
    <col min="14283" max="14283" width="9.85546875" style="1180" customWidth="1"/>
    <col min="14284" max="14284" width="10.7109375" style="1180" customWidth="1"/>
    <col min="14285" max="14285" width="10.85546875" style="1180" customWidth="1"/>
    <col min="14286" max="14286" width="11.140625" style="1180" customWidth="1"/>
    <col min="14287" max="14287" width="9.85546875" style="1180" customWidth="1"/>
    <col min="14288" max="14288" width="1" style="1180" customWidth="1"/>
    <col min="14289" max="14289" width="16.5703125" style="1180" customWidth="1"/>
    <col min="14290" max="14290" width="0.5703125" style="1180" customWidth="1"/>
    <col min="14291" max="14291" width="0.7109375" style="1180" customWidth="1"/>
    <col min="14292" max="14292" width="27.85546875" style="1180" customWidth="1"/>
    <col min="14293" max="14293" width="0.85546875" style="1180" customWidth="1"/>
    <col min="14294" max="14294" width="27.42578125" style="1180" customWidth="1"/>
    <col min="14295" max="14295" width="14.7109375" style="1180" customWidth="1"/>
    <col min="14296" max="14296" width="0.42578125" style="1180" customWidth="1"/>
    <col min="14297" max="14297" width="0.7109375" style="1180" customWidth="1"/>
    <col min="14298" max="14298" width="21.7109375" style="1180" customWidth="1"/>
    <col min="14299" max="14299" width="1.28515625" style="1180" customWidth="1"/>
    <col min="14300" max="14300" width="21.140625" style="1180" customWidth="1"/>
    <col min="14301" max="14505" width="11.42578125" style="1180"/>
    <col min="14506" max="14506" width="0.7109375" style="1180" customWidth="1"/>
    <col min="14507" max="14508" width="1.5703125" style="1180" customWidth="1"/>
    <col min="14509" max="14509" width="16.42578125" style="1180" customWidth="1"/>
    <col min="14510" max="14512" width="10.42578125" style="1180" customWidth="1"/>
    <col min="14513" max="14513" width="8.7109375" style="1180" customWidth="1"/>
    <col min="14514" max="14514" width="0.7109375" style="1180" customWidth="1"/>
    <col min="14515" max="14515" width="3.140625" style="1180" customWidth="1"/>
    <col min="14516" max="14516" width="1.140625" style="1180" customWidth="1"/>
    <col min="14517" max="14517" width="18" style="1180" customWidth="1"/>
    <col min="14518" max="14518" width="9.42578125" style="1180" customWidth="1"/>
    <col min="14519" max="14519" width="8.7109375" style="1180" customWidth="1"/>
    <col min="14520" max="14520" width="9.28515625" style="1180" customWidth="1"/>
    <col min="14521" max="14521" width="10.140625" style="1180" customWidth="1"/>
    <col min="14522" max="14522" width="5.140625" style="1180" customWidth="1"/>
    <col min="14523" max="14523" width="10.140625" style="1180" customWidth="1"/>
    <col min="14524" max="14524" width="6.42578125" style="1180" customWidth="1"/>
    <col min="14525" max="14525" width="11.42578125" style="1180"/>
    <col min="14526" max="14526" width="1.28515625" style="1180" customWidth="1"/>
    <col min="14527" max="14527" width="1.42578125" style="1180" customWidth="1"/>
    <col min="14528" max="14528" width="8.28515625" style="1180" customWidth="1"/>
    <col min="14529" max="14529" width="11.42578125" style="1180"/>
    <col min="14530" max="14531" width="10.7109375" style="1180" customWidth="1"/>
    <col min="14532" max="14532" width="10.28515625" style="1180" customWidth="1"/>
    <col min="14533" max="14533" width="11.28515625" style="1180" customWidth="1"/>
    <col min="14534" max="14534" width="7.7109375" style="1180" customWidth="1"/>
    <col min="14535" max="14535" width="10.140625" style="1180" customWidth="1"/>
    <col min="14536" max="14536" width="6.5703125" style="1180" customWidth="1"/>
    <col min="14537" max="14537" width="1.140625" style="1180" customWidth="1"/>
    <col min="14538" max="14538" width="24.5703125" style="1180" customWidth="1"/>
    <col min="14539" max="14539" width="9.85546875" style="1180" customWidth="1"/>
    <col min="14540" max="14540" width="10.7109375" style="1180" customWidth="1"/>
    <col min="14541" max="14541" width="10.85546875" style="1180" customWidth="1"/>
    <col min="14542" max="14542" width="11.140625" style="1180" customWidth="1"/>
    <col min="14543" max="14543" width="9.85546875" style="1180" customWidth="1"/>
    <col min="14544" max="14544" width="1" style="1180" customWidth="1"/>
    <col min="14545" max="14545" width="16.5703125" style="1180" customWidth="1"/>
    <col min="14546" max="14546" width="0.5703125" style="1180" customWidth="1"/>
    <col min="14547" max="14547" width="0.7109375" style="1180" customWidth="1"/>
    <col min="14548" max="14548" width="27.85546875" style="1180" customWidth="1"/>
    <col min="14549" max="14549" width="0.85546875" style="1180" customWidth="1"/>
    <col min="14550" max="14550" width="27.42578125" style="1180" customWidth="1"/>
    <col min="14551" max="14551" width="14.7109375" style="1180" customWidth="1"/>
    <col min="14552" max="14552" width="0.42578125" style="1180" customWidth="1"/>
    <col min="14553" max="14553" width="0.7109375" style="1180" customWidth="1"/>
    <col min="14554" max="14554" width="21.7109375" style="1180" customWidth="1"/>
    <col min="14555" max="14555" width="1.28515625" style="1180" customWidth="1"/>
    <col min="14556" max="14556" width="21.140625" style="1180" customWidth="1"/>
    <col min="14557" max="14761" width="11.42578125" style="1180"/>
    <col min="14762" max="14762" width="0.7109375" style="1180" customWidth="1"/>
    <col min="14763" max="14764" width="1.5703125" style="1180" customWidth="1"/>
    <col min="14765" max="14765" width="16.42578125" style="1180" customWidth="1"/>
    <col min="14766" max="14768" width="10.42578125" style="1180" customWidth="1"/>
    <col min="14769" max="14769" width="8.7109375" style="1180" customWidth="1"/>
    <col min="14770" max="14770" width="0.7109375" style="1180" customWidth="1"/>
    <col min="14771" max="14771" width="3.140625" style="1180" customWidth="1"/>
    <col min="14772" max="14772" width="1.140625" style="1180" customWidth="1"/>
    <col min="14773" max="14773" width="18" style="1180" customWidth="1"/>
    <col min="14774" max="14774" width="9.42578125" style="1180" customWidth="1"/>
    <col min="14775" max="14775" width="8.7109375" style="1180" customWidth="1"/>
    <col min="14776" max="14776" width="9.28515625" style="1180" customWidth="1"/>
    <col min="14777" max="14777" width="10.140625" style="1180" customWidth="1"/>
    <col min="14778" max="14778" width="5.140625" style="1180" customWidth="1"/>
    <col min="14779" max="14779" width="10.140625" style="1180" customWidth="1"/>
    <col min="14780" max="14780" width="6.42578125" style="1180" customWidth="1"/>
    <col min="14781" max="14781" width="11.42578125" style="1180"/>
    <col min="14782" max="14782" width="1.28515625" style="1180" customWidth="1"/>
    <col min="14783" max="14783" width="1.42578125" style="1180" customWidth="1"/>
    <col min="14784" max="14784" width="8.28515625" style="1180" customWidth="1"/>
    <col min="14785" max="14785" width="11.42578125" style="1180"/>
    <col min="14786" max="14787" width="10.7109375" style="1180" customWidth="1"/>
    <col min="14788" max="14788" width="10.28515625" style="1180" customWidth="1"/>
    <col min="14789" max="14789" width="11.28515625" style="1180" customWidth="1"/>
    <col min="14790" max="14790" width="7.7109375" style="1180" customWidth="1"/>
    <col min="14791" max="14791" width="10.140625" style="1180" customWidth="1"/>
    <col min="14792" max="14792" width="6.5703125" style="1180" customWidth="1"/>
    <col min="14793" max="14793" width="1.140625" style="1180" customWidth="1"/>
    <col min="14794" max="14794" width="24.5703125" style="1180" customWidth="1"/>
    <col min="14795" max="14795" width="9.85546875" style="1180" customWidth="1"/>
    <col min="14796" max="14796" width="10.7109375" style="1180" customWidth="1"/>
    <col min="14797" max="14797" width="10.85546875" style="1180" customWidth="1"/>
    <col min="14798" max="14798" width="11.140625" style="1180" customWidth="1"/>
    <col min="14799" max="14799" width="9.85546875" style="1180" customWidth="1"/>
    <col min="14800" max="14800" width="1" style="1180" customWidth="1"/>
    <col min="14801" max="14801" width="16.5703125" style="1180" customWidth="1"/>
    <col min="14802" max="14802" width="0.5703125" style="1180" customWidth="1"/>
    <col min="14803" max="14803" width="0.7109375" style="1180" customWidth="1"/>
    <col min="14804" max="14804" width="27.85546875" style="1180" customWidth="1"/>
    <col min="14805" max="14805" width="0.85546875" style="1180" customWidth="1"/>
    <col min="14806" max="14806" width="27.42578125" style="1180" customWidth="1"/>
    <col min="14807" max="14807" width="14.7109375" style="1180" customWidth="1"/>
    <col min="14808" max="14808" width="0.42578125" style="1180" customWidth="1"/>
    <col min="14809" max="14809" width="0.7109375" style="1180" customWidth="1"/>
    <col min="14810" max="14810" width="21.7109375" style="1180" customWidth="1"/>
    <col min="14811" max="14811" width="1.28515625" style="1180" customWidth="1"/>
    <col min="14812" max="14812" width="21.140625" style="1180" customWidth="1"/>
    <col min="14813" max="15017" width="11.42578125" style="1180"/>
    <col min="15018" max="15018" width="0.7109375" style="1180" customWidth="1"/>
    <col min="15019" max="15020" width="1.5703125" style="1180" customWidth="1"/>
    <col min="15021" max="15021" width="16.42578125" style="1180" customWidth="1"/>
    <col min="15022" max="15024" width="10.42578125" style="1180" customWidth="1"/>
    <col min="15025" max="15025" width="8.7109375" style="1180" customWidth="1"/>
    <col min="15026" max="15026" width="0.7109375" style="1180" customWidth="1"/>
    <col min="15027" max="15027" width="3.140625" style="1180" customWidth="1"/>
    <col min="15028" max="15028" width="1.140625" style="1180" customWidth="1"/>
    <col min="15029" max="15029" width="18" style="1180" customWidth="1"/>
    <col min="15030" max="15030" width="9.42578125" style="1180" customWidth="1"/>
    <col min="15031" max="15031" width="8.7109375" style="1180" customWidth="1"/>
    <col min="15032" max="15032" width="9.28515625" style="1180" customWidth="1"/>
    <col min="15033" max="15033" width="10.140625" style="1180" customWidth="1"/>
    <col min="15034" max="15034" width="5.140625" style="1180" customWidth="1"/>
    <col min="15035" max="15035" width="10.140625" style="1180" customWidth="1"/>
    <col min="15036" max="15036" width="6.42578125" style="1180" customWidth="1"/>
    <col min="15037" max="15037" width="11.42578125" style="1180"/>
    <col min="15038" max="15038" width="1.28515625" style="1180" customWidth="1"/>
    <col min="15039" max="15039" width="1.42578125" style="1180" customWidth="1"/>
    <col min="15040" max="15040" width="8.28515625" style="1180" customWidth="1"/>
    <col min="15041" max="15041" width="11.42578125" style="1180"/>
    <col min="15042" max="15043" width="10.7109375" style="1180" customWidth="1"/>
    <col min="15044" max="15044" width="10.28515625" style="1180" customWidth="1"/>
    <col min="15045" max="15045" width="11.28515625" style="1180" customWidth="1"/>
    <col min="15046" max="15046" width="7.7109375" style="1180" customWidth="1"/>
    <col min="15047" max="15047" width="10.140625" style="1180" customWidth="1"/>
    <col min="15048" max="15048" width="6.5703125" style="1180" customWidth="1"/>
    <col min="15049" max="15049" width="1.140625" style="1180" customWidth="1"/>
    <col min="15050" max="15050" width="24.5703125" style="1180" customWidth="1"/>
    <col min="15051" max="15051" width="9.85546875" style="1180" customWidth="1"/>
    <col min="15052" max="15052" width="10.7109375" style="1180" customWidth="1"/>
    <col min="15053" max="15053" width="10.85546875" style="1180" customWidth="1"/>
    <col min="15054" max="15054" width="11.140625" style="1180" customWidth="1"/>
    <col min="15055" max="15055" width="9.85546875" style="1180" customWidth="1"/>
    <col min="15056" max="15056" width="1" style="1180" customWidth="1"/>
    <col min="15057" max="15057" width="16.5703125" style="1180" customWidth="1"/>
    <col min="15058" max="15058" width="0.5703125" style="1180" customWidth="1"/>
    <col min="15059" max="15059" width="0.7109375" style="1180" customWidth="1"/>
    <col min="15060" max="15060" width="27.85546875" style="1180" customWidth="1"/>
    <col min="15061" max="15061" width="0.85546875" style="1180" customWidth="1"/>
    <col min="15062" max="15062" width="27.42578125" style="1180" customWidth="1"/>
    <col min="15063" max="15063" width="14.7109375" style="1180" customWidth="1"/>
    <col min="15064" max="15064" width="0.42578125" style="1180" customWidth="1"/>
    <col min="15065" max="15065" width="0.7109375" style="1180" customWidth="1"/>
    <col min="15066" max="15066" width="21.7109375" style="1180" customWidth="1"/>
    <col min="15067" max="15067" width="1.28515625" style="1180" customWidth="1"/>
    <col min="15068" max="15068" width="21.140625" style="1180" customWidth="1"/>
    <col min="15069" max="15273" width="11.42578125" style="1180"/>
    <col min="15274" max="15274" width="0.7109375" style="1180" customWidth="1"/>
    <col min="15275" max="15276" width="1.5703125" style="1180" customWidth="1"/>
    <col min="15277" max="15277" width="16.42578125" style="1180" customWidth="1"/>
    <col min="15278" max="15280" width="10.42578125" style="1180" customWidth="1"/>
    <col min="15281" max="15281" width="8.7109375" style="1180" customWidth="1"/>
    <col min="15282" max="15282" width="0.7109375" style="1180" customWidth="1"/>
    <col min="15283" max="15283" width="3.140625" style="1180" customWidth="1"/>
    <col min="15284" max="15284" width="1.140625" style="1180" customWidth="1"/>
    <col min="15285" max="15285" width="18" style="1180" customWidth="1"/>
    <col min="15286" max="15286" width="9.42578125" style="1180" customWidth="1"/>
    <col min="15287" max="15287" width="8.7109375" style="1180" customWidth="1"/>
    <col min="15288" max="15288" width="9.28515625" style="1180" customWidth="1"/>
    <col min="15289" max="15289" width="10.140625" style="1180" customWidth="1"/>
    <col min="15290" max="15290" width="5.140625" style="1180" customWidth="1"/>
    <col min="15291" max="15291" width="10.140625" style="1180" customWidth="1"/>
    <col min="15292" max="15292" width="6.42578125" style="1180" customWidth="1"/>
    <col min="15293" max="15293" width="11.42578125" style="1180"/>
    <col min="15294" max="15294" width="1.28515625" style="1180" customWidth="1"/>
    <col min="15295" max="15295" width="1.42578125" style="1180" customWidth="1"/>
    <col min="15296" max="15296" width="8.28515625" style="1180" customWidth="1"/>
    <col min="15297" max="15297" width="11.42578125" style="1180"/>
    <col min="15298" max="15299" width="10.7109375" style="1180" customWidth="1"/>
    <col min="15300" max="15300" width="10.28515625" style="1180" customWidth="1"/>
    <col min="15301" max="15301" width="11.28515625" style="1180" customWidth="1"/>
    <col min="15302" max="15302" width="7.7109375" style="1180" customWidth="1"/>
    <col min="15303" max="15303" width="10.140625" style="1180" customWidth="1"/>
    <col min="15304" max="15304" width="6.5703125" style="1180" customWidth="1"/>
    <col min="15305" max="15305" width="1.140625" style="1180" customWidth="1"/>
    <col min="15306" max="15306" width="24.5703125" style="1180" customWidth="1"/>
    <col min="15307" max="15307" width="9.85546875" style="1180" customWidth="1"/>
    <col min="15308" max="15308" width="10.7109375" style="1180" customWidth="1"/>
    <col min="15309" max="15309" width="10.85546875" style="1180" customWidth="1"/>
    <col min="15310" max="15310" width="11.140625" style="1180" customWidth="1"/>
    <col min="15311" max="15311" width="9.85546875" style="1180" customWidth="1"/>
    <col min="15312" max="15312" width="1" style="1180" customWidth="1"/>
    <col min="15313" max="15313" width="16.5703125" style="1180" customWidth="1"/>
    <col min="15314" max="15314" width="0.5703125" style="1180" customWidth="1"/>
    <col min="15315" max="15315" width="0.7109375" style="1180" customWidth="1"/>
    <col min="15316" max="15316" width="27.85546875" style="1180" customWidth="1"/>
    <col min="15317" max="15317" width="0.85546875" style="1180" customWidth="1"/>
    <col min="15318" max="15318" width="27.42578125" style="1180" customWidth="1"/>
    <col min="15319" max="15319" width="14.7109375" style="1180" customWidth="1"/>
    <col min="15320" max="15320" width="0.42578125" style="1180" customWidth="1"/>
    <col min="15321" max="15321" width="0.7109375" style="1180" customWidth="1"/>
    <col min="15322" max="15322" width="21.7109375" style="1180" customWidth="1"/>
    <col min="15323" max="15323" width="1.28515625" style="1180" customWidth="1"/>
    <col min="15324" max="15324" width="21.140625" style="1180" customWidth="1"/>
    <col min="15325" max="15529" width="11.42578125" style="1180"/>
    <col min="15530" max="15530" width="0.7109375" style="1180" customWidth="1"/>
    <col min="15531" max="15532" width="1.5703125" style="1180" customWidth="1"/>
    <col min="15533" max="15533" width="16.42578125" style="1180" customWidth="1"/>
    <col min="15534" max="15536" width="10.42578125" style="1180" customWidth="1"/>
    <col min="15537" max="15537" width="8.7109375" style="1180" customWidth="1"/>
    <col min="15538" max="15538" width="0.7109375" style="1180" customWidth="1"/>
    <col min="15539" max="15539" width="3.140625" style="1180" customWidth="1"/>
    <col min="15540" max="15540" width="1.140625" style="1180" customWidth="1"/>
    <col min="15541" max="15541" width="18" style="1180" customWidth="1"/>
    <col min="15542" max="15542" width="9.42578125" style="1180" customWidth="1"/>
    <col min="15543" max="15543" width="8.7109375" style="1180" customWidth="1"/>
    <col min="15544" max="15544" width="9.28515625" style="1180" customWidth="1"/>
    <col min="15545" max="15545" width="10.140625" style="1180" customWidth="1"/>
    <col min="15546" max="15546" width="5.140625" style="1180" customWidth="1"/>
    <col min="15547" max="15547" width="10.140625" style="1180" customWidth="1"/>
    <col min="15548" max="15548" width="6.42578125" style="1180" customWidth="1"/>
    <col min="15549" max="15549" width="11.42578125" style="1180"/>
    <col min="15550" max="15550" width="1.28515625" style="1180" customWidth="1"/>
    <col min="15551" max="15551" width="1.42578125" style="1180" customWidth="1"/>
    <col min="15552" max="15552" width="8.28515625" style="1180" customWidth="1"/>
    <col min="15553" max="15553" width="11.42578125" style="1180"/>
    <col min="15554" max="15555" width="10.7109375" style="1180" customWidth="1"/>
    <col min="15556" max="15556" width="10.28515625" style="1180" customWidth="1"/>
    <col min="15557" max="15557" width="11.28515625" style="1180" customWidth="1"/>
    <col min="15558" max="15558" width="7.7109375" style="1180" customWidth="1"/>
    <col min="15559" max="15559" width="10.140625" style="1180" customWidth="1"/>
    <col min="15560" max="15560" width="6.5703125" style="1180" customWidth="1"/>
    <col min="15561" max="15561" width="1.140625" style="1180" customWidth="1"/>
    <col min="15562" max="15562" width="24.5703125" style="1180" customWidth="1"/>
    <col min="15563" max="15563" width="9.85546875" style="1180" customWidth="1"/>
    <col min="15564" max="15564" width="10.7109375" style="1180" customWidth="1"/>
    <col min="15565" max="15565" width="10.85546875" style="1180" customWidth="1"/>
    <col min="15566" max="15566" width="11.140625" style="1180" customWidth="1"/>
    <col min="15567" max="15567" width="9.85546875" style="1180" customWidth="1"/>
    <col min="15568" max="15568" width="1" style="1180" customWidth="1"/>
    <col min="15569" max="15569" width="16.5703125" style="1180" customWidth="1"/>
    <col min="15570" max="15570" width="0.5703125" style="1180" customWidth="1"/>
    <col min="15571" max="15571" width="0.7109375" style="1180" customWidth="1"/>
    <col min="15572" max="15572" width="27.85546875" style="1180" customWidth="1"/>
    <col min="15573" max="15573" width="0.85546875" style="1180" customWidth="1"/>
    <col min="15574" max="15574" width="27.42578125" style="1180" customWidth="1"/>
    <col min="15575" max="15575" width="14.7109375" style="1180" customWidth="1"/>
    <col min="15576" max="15576" width="0.42578125" style="1180" customWidth="1"/>
    <col min="15577" max="15577" width="0.7109375" style="1180" customWidth="1"/>
    <col min="15578" max="15578" width="21.7109375" style="1180" customWidth="1"/>
    <col min="15579" max="15579" width="1.28515625" style="1180" customWidth="1"/>
    <col min="15580" max="15580" width="21.140625" style="1180" customWidth="1"/>
    <col min="15581" max="15785" width="11.42578125" style="1180"/>
    <col min="15786" max="15786" width="0.7109375" style="1180" customWidth="1"/>
    <col min="15787" max="15788" width="1.5703125" style="1180" customWidth="1"/>
    <col min="15789" max="15789" width="16.42578125" style="1180" customWidth="1"/>
    <col min="15790" max="15792" width="10.42578125" style="1180" customWidth="1"/>
    <col min="15793" max="15793" width="8.7109375" style="1180" customWidth="1"/>
    <col min="15794" max="15794" width="0.7109375" style="1180" customWidth="1"/>
    <col min="15795" max="15795" width="3.140625" style="1180" customWidth="1"/>
    <col min="15796" max="15796" width="1.140625" style="1180" customWidth="1"/>
    <col min="15797" max="15797" width="18" style="1180" customWidth="1"/>
    <col min="15798" max="15798" width="9.42578125" style="1180" customWidth="1"/>
    <col min="15799" max="15799" width="8.7109375" style="1180" customWidth="1"/>
    <col min="15800" max="15800" width="9.28515625" style="1180" customWidth="1"/>
    <col min="15801" max="15801" width="10.140625" style="1180" customWidth="1"/>
    <col min="15802" max="15802" width="5.140625" style="1180" customWidth="1"/>
    <col min="15803" max="15803" width="10.140625" style="1180" customWidth="1"/>
    <col min="15804" max="15804" width="6.42578125" style="1180" customWidth="1"/>
    <col min="15805" max="15805" width="11.42578125" style="1180"/>
    <col min="15806" max="15806" width="1.28515625" style="1180" customWidth="1"/>
    <col min="15807" max="15807" width="1.42578125" style="1180" customWidth="1"/>
    <col min="15808" max="15808" width="8.28515625" style="1180" customWidth="1"/>
    <col min="15809" max="15809" width="11.42578125" style="1180"/>
    <col min="15810" max="15811" width="10.7109375" style="1180" customWidth="1"/>
    <col min="15812" max="15812" width="10.28515625" style="1180" customWidth="1"/>
    <col min="15813" max="15813" width="11.28515625" style="1180" customWidth="1"/>
    <col min="15814" max="15814" width="7.7109375" style="1180" customWidth="1"/>
    <col min="15815" max="15815" width="10.140625" style="1180" customWidth="1"/>
    <col min="15816" max="15816" width="6.5703125" style="1180" customWidth="1"/>
    <col min="15817" max="15817" width="1.140625" style="1180" customWidth="1"/>
    <col min="15818" max="15818" width="24.5703125" style="1180" customWidth="1"/>
    <col min="15819" max="15819" width="9.85546875" style="1180" customWidth="1"/>
    <col min="15820" max="15820" width="10.7109375" style="1180" customWidth="1"/>
    <col min="15821" max="15821" width="10.85546875" style="1180" customWidth="1"/>
    <col min="15822" max="15822" width="11.140625" style="1180" customWidth="1"/>
    <col min="15823" max="15823" width="9.85546875" style="1180" customWidth="1"/>
    <col min="15824" max="15824" width="1" style="1180" customWidth="1"/>
    <col min="15825" max="15825" width="16.5703125" style="1180" customWidth="1"/>
    <col min="15826" max="15826" width="0.5703125" style="1180" customWidth="1"/>
    <col min="15827" max="15827" width="0.7109375" style="1180" customWidth="1"/>
    <col min="15828" max="15828" width="27.85546875" style="1180" customWidth="1"/>
    <col min="15829" max="15829" width="0.85546875" style="1180" customWidth="1"/>
    <col min="15830" max="15830" width="27.42578125" style="1180" customWidth="1"/>
    <col min="15831" max="15831" width="14.7109375" style="1180" customWidth="1"/>
    <col min="15832" max="15832" width="0.42578125" style="1180" customWidth="1"/>
    <col min="15833" max="15833" width="0.7109375" style="1180" customWidth="1"/>
    <col min="15834" max="15834" width="21.7109375" style="1180" customWidth="1"/>
    <col min="15835" max="15835" width="1.28515625" style="1180" customWidth="1"/>
    <col min="15836" max="15836" width="21.140625" style="1180" customWidth="1"/>
    <col min="15837" max="16041" width="11.42578125" style="1180"/>
    <col min="16042" max="16042" width="0.7109375" style="1180" customWidth="1"/>
    <col min="16043" max="16044" width="1.5703125" style="1180" customWidth="1"/>
    <col min="16045" max="16045" width="16.42578125" style="1180" customWidth="1"/>
    <col min="16046" max="16048" width="10.42578125" style="1180" customWidth="1"/>
    <col min="16049" max="16049" width="8.7109375" style="1180" customWidth="1"/>
    <col min="16050" max="16050" width="0.7109375" style="1180" customWidth="1"/>
    <col min="16051" max="16051" width="3.140625" style="1180" customWidth="1"/>
    <col min="16052" max="16052" width="1.140625" style="1180" customWidth="1"/>
    <col min="16053" max="16053" width="18" style="1180" customWidth="1"/>
    <col min="16054" max="16054" width="9.42578125" style="1180" customWidth="1"/>
    <col min="16055" max="16055" width="8.7109375" style="1180" customWidth="1"/>
    <col min="16056" max="16056" width="9.28515625" style="1180" customWidth="1"/>
    <col min="16057" max="16057" width="10.140625" style="1180" customWidth="1"/>
    <col min="16058" max="16058" width="5.140625" style="1180" customWidth="1"/>
    <col min="16059" max="16059" width="10.140625" style="1180" customWidth="1"/>
    <col min="16060" max="16060" width="6.42578125" style="1180" customWidth="1"/>
    <col min="16061" max="16061" width="11.42578125" style="1180"/>
    <col min="16062" max="16062" width="1.28515625" style="1180" customWidth="1"/>
    <col min="16063" max="16063" width="1.42578125" style="1180" customWidth="1"/>
    <col min="16064" max="16064" width="8.28515625" style="1180" customWidth="1"/>
    <col min="16065" max="16065" width="11.42578125" style="1180"/>
    <col min="16066" max="16067" width="10.7109375" style="1180" customWidth="1"/>
    <col min="16068" max="16068" width="10.28515625" style="1180" customWidth="1"/>
    <col min="16069" max="16069" width="11.28515625" style="1180" customWidth="1"/>
    <col min="16070" max="16070" width="7.7109375" style="1180" customWidth="1"/>
    <col min="16071" max="16071" width="10.140625" style="1180" customWidth="1"/>
    <col min="16072" max="16072" width="6.5703125" style="1180" customWidth="1"/>
    <col min="16073" max="16073" width="1.140625" style="1180" customWidth="1"/>
    <col min="16074" max="16074" width="24.5703125" style="1180" customWidth="1"/>
    <col min="16075" max="16075" width="9.85546875" style="1180" customWidth="1"/>
    <col min="16076" max="16076" width="10.7109375" style="1180" customWidth="1"/>
    <col min="16077" max="16077" width="10.85546875" style="1180" customWidth="1"/>
    <col min="16078" max="16078" width="11.140625" style="1180" customWidth="1"/>
    <col min="16079" max="16079" width="9.85546875" style="1180" customWidth="1"/>
    <col min="16080" max="16080" width="1" style="1180" customWidth="1"/>
    <col min="16081" max="16081" width="16.5703125" style="1180" customWidth="1"/>
    <col min="16082" max="16082" width="0.5703125" style="1180" customWidth="1"/>
    <col min="16083" max="16083" width="0.7109375" style="1180" customWidth="1"/>
    <col min="16084" max="16084" width="27.85546875" style="1180" customWidth="1"/>
    <col min="16085" max="16085" width="0.85546875" style="1180" customWidth="1"/>
    <col min="16086" max="16086" width="27.42578125" style="1180" customWidth="1"/>
    <col min="16087" max="16087" width="14.7109375" style="1180" customWidth="1"/>
    <col min="16088" max="16088" width="0.42578125" style="1180" customWidth="1"/>
    <col min="16089" max="16089" width="0.7109375" style="1180" customWidth="1"/>
    <col min="16090" max="16090" width="21.7109375" style="1180" customWidth="1"/>
    <col min="16091" max="16091" width="1.28515625" style="1180" customWidth="1"/>
    <col min="16092" max="16092" width="21.140625" style="1180" customWidth="1"/>
    <col min="16093" max="16384" width="11.42578125" style="1180"/>
  </cols>
  <sheetData>
    <row r="1" spans="2:12" ht="26.25" customHeight="1">
      <c r="B1" s="1769" t="s">
        <v>3389</v>
      </c>
      <c r="C1" s="1769"/>
      <c r="D1" s="1769"/>
      <c r="E1" s="1769"/>
      <c r="F1" s="1769"/>
      <c r="G1" s="1769"/>
      <c r="H1" s="1769"/>
      <c r="I1" s="1769"/>
    </row>
    <row r="2" spans="2:12" ht="12.75" customHeight="1">
      <c r="B2" s="1770" t="s">
        <v>2719</v>
      </c>
      <c r="C2" s="1770"/>
      <c r="D2" s="1770"/>
      <c r="E2" s="1770"/>
      <c r="F2" s="1770"/>
      <c r="G2" s="1770"/>
      <c r="H2" s="1770"/>
      <c r="I2" s="1770"/>
    </row>
    <row r="3" spans="2:12" ht="6" customHeight="1">
      <c r="B3" s="1181"/>
      <c r="C3" s="1182"/>
      <c r="D3" s="1183"/>
      <c r="E3" s="1184"/>
      <c r="F3" s="1181"/>
      <c r="G3" s="1185"/>
      <c r="H3" s="1771"/>
      <c r="I3" s="1772"/>
      <c r="J3" s="1186"/>
    </row>
    <row r="4" spans="2:12" ht="22.15" customHeight="1">
      <c r="B4" s="1773" t="s">
        <v>3</v>
      </c>
      <c r="C4" s="1774"/>
      <c r="D4" s="1774"/>
      <c r="E4" s="1775"/>
      <c r="F4" s="1776" t="s">
        <v>3390</v>
      </c>
      <c r="G4" s="1777"/>
      <c r="H4" s="1776" t="s">
        <v>3391</v>
      </c>
      <c r="I4" s="1778"/>
      <c r="J4" s="1187"/>
    </row>
    <row r="5" spans="2:12" ht="13.9" customHeight="1">
      <c r="B5" s="1773"/>
      <c r="C5" s="1774"/>
      <c r="D5" s="1774"/>
      <c r="E5" s="1775"/>
      <c r="F5" s="1188" t="s">
        <v>3392</v>
      </c>
      <c r="G5" s="1189" t="s">
        <v>3393</v>
      </c>
      <c r="H5" s="1190" t="s">
        <v>11</v>
      </c>
      <c r="I5" s="1191" t="s">
        <v>3394</v>
      </c>
      <c r="J5" s="1185"/>
    </row>
    <row r="6" spans="2:12" ht="6" customHeight="1">
      <c r="B6" s="1192"/>
      <c r="C6" s="1193"/>
      <c r="D6" s="1193"/>
      <c r="E6" s="1194"/>
      <c r="F6" s="1195"/>
      <c r="G6" s="1187"/>
      <c r="H6" s="1192"/>
      <c r="I6" s="1193"/>
      <c r="J6" s="1187"/>
    </row>
    <row r="7" spans="2:12" ht="14.25" customHeight="1">
      <c r="B7" s="1196" t="s">
        <v>3395</v>
      </c>
      <c r="C7" s="1197"/>
      <c r="D7" s="1198"/>
      <c r="E7" s="1197"/>
      <c r="F7" s="1199">
        <f>F9+F11</f>
        <v>14787814650.230003</v>
      </c>
      <c r="G7" s="1199">
        <f>G9+G11</f>
        <v>15575442119.33</v>
      </c>
      <c r="H7" s="1199">
        <f>H9+H11</f>
        <v>787627469.09999704</v>
      </c>
      <c r="I7" s="1200">
        <f>(G7/1.07817028676646)/F7*100-100</f>
        <v>-2.3102437953092476</v>
      </c>
      <c r="J7" s="1186"/>
    </row>
    <row r="8" spans="2:12" s="1207" customFormat="1" ht="7.5" customHeight="1">
      <c r="B8" s="1201"/>
      <c r="C8" s="1202"/>
      <c r="D8" s="1202"/>
      <c r="E8" s="1202"/>
      <c r="F8" s="1203"/>
      <c r="G8" s="1203"/>
      <c r="H8" s="1204"/>
      <c r="I8" s="1205"/>
      <c r="J8" s="1206"/>
    </row>
    <row r="9" spans="2:12" s="1207" customFormat="1" ht="13.15" customHeight="1">
      <c r="B9" s="1208"/>
      <c r="C9" s="1209" t="s">
        <v>3396</v>
      </c>
      <c r="D9" s="1210"/>
      <c r="E9" s="1210"/>
      <c r="F9" s="1211">
        <v>300000000</v>
      </c>
      <c r="G9" s="1211">
        <v>0</v>
      </c>
      <c r="H9" s="1211">
        <v>-300000000</v>
      </c>
      <c r="I9" s="1200">
        <v>-100</v>
      </c>
      <c r="J9" s="1212"/>
    </row>
    <row r="10" spans="2:12" customFormat="1" ht="13.9" customHeight="1">
      <c r="B10" s="1213"/>
      <c r="C10" s="1214"/>
      <c r="E10" s="1215" t="s">
        <v>3397</v>
      </c>
      <c r="F10" s="1216">
        <v>300000000</v>
      </c>
      <c r="G10" s="1217">
        <v>0</v>
      </c>
      <c r="H10" s="1218">
        <v>-300000000</v>
      </c>
      <c r="I10" s="1219">
        <v>-100</v>
      </c>
      <c r="J10" s="1220"/>
    </row>
    <row r="11" spans="2:12" customFormat="1" ht="15" customHeight="1">
      <c r="B11" s="1221"/>
      <c r="C11" s="1222" t="s">
        <v>3398</v>
      </c>
      <c r="D11" s="1223"/>
      <c r="E11" s="1223"/>
      <c r="F11" s="1224">
        <v>14487814650.230003</v>
      </c>
      <c r="G11" s="1224">
        <v>15575442119.33</v>
      </c>
      <c r="H11" s="1224">
        <v>1087627469.099997</v>
      </c>
      <c r="I11" s="1225">
        <v>-0.28737647066812144</v>
      </c>
      <c r="J11" s="1226"/>
      <c r="L11" s="1227"/>
    </row>
    <row r="12" spans="2:12" s="1207" customFormat="1" ht="13.9" customHeight="1">
      <c r="B12" s="1221"/>
      <c r="C12" s="1223"/>
      <c r="D12" s="1223"/>
      <c r="E12" s="1228" t="s">
        <v>3263</v>
      </c>
      <c r="F12" s="1216">
        <v>243558647.68999997</v>
      </c>
      <c r="G12" s="1216">
        <v>220057374.62</v>
      </c>
      <c r="H12" s="1218">
        <v>-23501273.069999963</v>
      </c>
      <c r="I12" s="1219">
        <v>-16.199807875858568</v>
      </c>
      <c r="J12" s="1226"/>
    </row>
    <row r="13" spans="2:12" s="1207" customFormat="1" ht="15" customHeight="1">
      <c r="B13" s="1221"/>
      <c r="C13" s="1223"/>
      <c r="D13" s="1215"/>
      <c r="E13" s="1228" t="s">
        <v>3399</v>
      </c>
      <c r="F13" s="1216">
        <v>4588716206.9100018</v>
      </c>
      <c r="G13" s="1216">
        <v>4539732910.7600002</v>
      </c>
      <c r="H13" s="1218">
        <v>-48983296.150001526</v>
      </c>
      <c r="I13" s="1219">
        <v>-8.2403508600957593</v>
      </c>
      <c r="J13" s="1226"/>
    </row>
    <row r="14" spans="2:12" s="1207" customFormat="1" ht="15" customHeight="1">
      <c r="B14" s="1221"/>
      <c r="C14" s="1223"/>
      <c r="D14" s="1215"/>
      <c r="E14" s="1228" t="s">
        <v>3400</v>
      </c>
      <c r="F14" s="1216">
        <v>2955185235.3200002</v>
      </c>
      <c r="G14" s="1216">
        <v>2923639437.8899999</v>
      </c>
      <c r="H14" s="1218">
        <v>-31545797.430000305</v>
      </c>
      <c r="I14" s="1219">
        <v>-8.2403508489275623</v>
      </c>
      <c r="J14" s="1226"/>
    </row>
    <row r="15" spans="2:12" s="1207" customFormat="1" ht="15" customHeight="1">
      <c r="B15" s="1221"/>
      <c r="C15" s="1223"/>
      <c r="D15" s="1215"/>
      <c r="E15" s="1228" t="s">
        <v>3401</v>
      </c>
      <c r="F15" s="1216">
        <v>4744962719.0900011</v>
      </c>
      <c r="G15" s="1216">
        <v>4718844168.4899998</v>
      </c>
      <c r="H15" s="1218">
        <v>-26118550.600001335</v>
      </c>
      <c r="I15" s="1219">
        <v>-7.760811758279246</v>
      </c>
      <c r="J15" s="1226"/>
    </row>
    <row r="16" spans="2:12" s="1207" customFormat="1" ht="15" customHeight="1">
      <c r="B16" s="1221"/>
      <c r="C16" s="1223"/>
      <c r="D16" s="1215"/>
      <c r="E16" s="1228" t="s">
        <v>3402</v>
      </c>
      <c r="F16" s="1216">
        <v>134579146.54000002</v>
      </c>
      <c r="G16" s="1216">
        <v>133181455.84999999</v>
      </c>
      <c r="H16" s="1218">
        <v>-1397690.6900000274</v>
      </c>
      <c r="I16" s="1219">
        <v>-8.213538136216286</v>
      </c>
      <c r="J16" s="1226"/>
    </row>
    <row r="17" spans="1:10" s="1207" customFormat="1" ht="15" customHeight="1">
      <c r="B17" s="1221"/>
      <c r="C17" s="1223"/>
      <c r="D17" s="1215"/>
      <c r="E17" s="1228" t="s">
        <v>3403</v>
      </c>
      <c r="F17" s="1216">
        <v>949832888.89999998</v>
      </c>
      <c r="G17" s="1216">
        <v>903094714.48000002</v>
      </c>
      <c r="H17" s="1218">
        <v>-46738174.419999957</v>
      </c>
      <c r="I17" s="1219">
        <v>-11.814183941741589</v>
      </c>
      <c r="J17" s="1226"/>
    </row>
    <row r="18" spans="1:10" s="1207" customFormat="1" ht="15" customHeight="1">
      <c r="B18" s="1221"/>
      <c r="C18" s="1223"/>
      <c r="D18" s="1215"/>
      <c r="E18" s="1228" t="s">
        <v>3404</v>
      </c>
      <c r="F18" s="1216">
        <v>282608266.67000002</v>
      </c>
      <c r="G18" s="1216">
        <v>286810488.45999998</v>
      </c>
      <c r="H18" s="1218">
        <v>4202221.7899999619</v>
      </c>
      <c r="I18" s="1219">
        <v>-5.8711378705732926</v>
      </c>
      <c r="J18" s="1226"/>
    </row>
    <row r="19" spans="1:10" s="1207" customFormat="1" ht="15" customHeight="1">
      <c r="B19" s="1221"/>
      <c r="C19" s="1223"/>
      <c r="D19" s="1215"/>
      <c r="E19" s="1228" t="s">
        <v>3405</v>
      </c>
      <c r="F19" s="1216">
        <v>588371539.11000001</v>
      </c>
      <c r="G19" s="1216">
        <v>1850081568.78</v>
      </c>
      <c r="H19" s="1218">
        <v>1261710029.6700001</v>
      </c>
      <c r="I19" s="1219">
        <v>191.64320406870945</v>
      </c>
      <c r="J19" s="1226"/>
    </row>
    <row r="20" spans="1:10" s="1207" customFormat="1">
      <c r="B20" s="1229"/>
      <c r="C20" s="1230"/>
      <c r="D20" s="1230"/>
      <c r="E20" s="1230"/>
      <c r="F20" s="1231"/>
      <c r="G20" s="1231"/>
      <c r="H20" s="1231"/>
      <c r="I20" s="1231"/>
      <c r="J20" s="1232"/>
    </row>
    <row r="21" spans="1:10" s="1207" customFormat="1" ht="12" customHeight="1">
      <c r="B21" s="1767" t="s">
        <v>3406</v>
      </c>
      <c r="C21" s="1767"/>
      <c r="D21" s="1767"/>
      <c r="E21" s="1767"/>
      <c r="F21" s="1767"/>
      <c r="G21" s="1767"/>
      <c r="H21" s="1767"/>
      <c r="I21" s="1767"/>
      <c r="J21" s="1180"/>
    </row>
    <row r="22" spans="1:10" s="1207" customFormat="1">
      <c r="B22" s="1768"/>
      <c r="C22" s="1768"/>
      <c r="D22" s="1768"/>
      <c r="E22" s="1768"/>
      <c r="F22" s="1768"/>
      <c r="G22" s="1768"/>
      <c r="H22" s="1768"/>
      <c r="I22" s="1768"/>
      <c r="J22" s="1768"/>
    </row>
    <row r="23" spans="1:10" s="1207" customFormat="1" ht="12" customHeight="1">
      <c r="B23" s="1768"/>
      <c r="C23" s="1768"/>
      <c r="D23" s="1768"/>
      <c r="E23" s="1768"/>
      <c r="F23" s="1768"/>
      <c r="G23" s="1768"/>
      <c r="H23" s="1768"/>
      <c r="I23" s="1768"/>
      <c r="J23" s="1180"/>
    </row>
    <row r="24" spans="1:10" ht="12" customHeight="1">
      <c r="A24" s="1207"/>
      <c r="B24" s="1768"/>
      <c r="C24" s="1768"/>
      <c r="D24" s="1768"/>
      <c r="E24" s="1768"/>
      <c r="F24" s="1768"/>
      <c r="G24" s="1768"/>
      <c r="H24" s="1768"/>
      <c r="I24" s="1768"/>
    </row>
    <row r="25" spans="1:10" ht="15.75" customHeight="1">
      <c r="B25" s="1207"/>
      <c r="C25" s="1207"/>
      <c r="D25" s="1207"/>
      <c r="E25" s="1207"/>
      <c r="J25" s="1207"/>
    </row>
    <row r="26" spans="1:10" ht="24" customHeight="1">
      <c r="B26" s="1207"/>
      <c r="C26" s="1207"/>
      <c r="D26" s="1207"/>
      <c r="E26" s="1207"/>
      <c r="F26" s="1207"/>
      <c r="G26" s="1233"/>
      <c r="H26" s="1234"/>
      <c r="I26" s="1207"/>
      <c r="J26" s="1207"/>
    </row>
    <row r="27" spans="1:10" ht="6" customHeight="1">
      <c r="B27" s="1207"/>
      <c r="C27" s="1207"/>
      <c r="D27" s="1207"/>
      <c r="E27" s="1207"/>
      <c r="F27" s="1207"/>
      <c r="G27" s="1235"/>
      <c r="H27" s="1234"/>
      <c r="I27" s="1207"/>
      <c r="J27" s="1207"/>
    </row>
    <row r="28" spans="1:10" s="1207" customFormat="1" ht="13.9" customHeight="1">
      <c r="A28" s="1180"/>
      <c r="G28" s="1235"/>
      <c r="H28" s="1234"/>
    </row>
    <row r="29" spans="1:10" s="1207" customFormat="1" ht="11.45" customHeight="1"/>
    <row r="30" spans="1:10" s="1207" customFormat="1" ht="10.9" customHeight="1"/>
    <row r="31" spans="1:10" s="1207" customFormat="1" ht="6" customHeight="1"/>
    <row r="32" spans="1:10" s="1207" customFormat="1" ht="10.9" customHeight="1">
      <c r="B32" s="1180"/>
      <c r="C32" s="1180"/>
      <c r="D32" s="1180"/>
      <c r="E32" s="1236"/>
      <c r="J32" s="1180"/>
    </row>
    <row r="33" spans="1:10" s="1207" customFormat="1" ht="10.15" customHeight="1">
      <c r="B33" s="1180"/>
      <c r="C33" s="1180"/>
      <c r="D33" s="1180"/>
      <c r="E33" s="1237"/>
      <c r="F33" s="1180"/>
      <c r="G33" s="1180"/>
      <c r="H33" s="1180"/>
      <c r="I33" s="1180"/>
      <c r="J33" s="1180"/>
    </row>
    <row r="34" spans="1:10" s="1207" customFormat="1" ht="8.4499999999999993" customHeight="1">
      <c r="E34" s="1238"/>
      <c r="F34" s="1180"/>
      <c r="G34" s="1180"/>
      <c r="H34" s="1180"/>
      <c r="I34" s="1180"/>
    </row>
    <row r="35" spans="1:10" ht="9" customHeight="1">
      <c r="A35" s="1207"/>
      <c r="B35" s="1207"/>
      <c r="C35" s="1207"/>
      <c r="D35" s="1207"/>
      <c r="E35" s="1238"/>
      <c r="F35" s="1207"/>
      <c r="G35" s="1207"/>
      <c r="H35" s="1207"/>
      <c r="I35" s="1207"/>
      <c r="J35" s="1207"/>
    </row>
    <row r="36" spans="1:10" ht="17.45" customHeight="1">
      <c r="B36" s="1207"/>
      <c r="C36" s="1207"/>
      <c r="D36" s="1207"/>
      <c r="E36" s="1238"/>
      <c r="F36" s="1207"/>
      <c r="G36" s="1207"/>
      <c r="H36" s="1207"/>
      <c r="I36" s="1207"/>
      <c r="J36" s="1207"/>
    </row>
    <row r="37" spans="1:10" s="1207" customFormat="1" ht="15" customHeight="1">
      <c r="A37" s="1180"/>
      <c r="B37" s="1180"/>
      <c r="C37" s="1180"/>
      <c r="D37" s="1180"/>
      <c r="E37" s="1237"/>
      <c r="J37" s="1180"/>
    </row>
    <row r="38" spans="1:10" s="1207" customFormat="1" ht="15" customHeight="1">
      <c r="E38" s="1238"/>
      <c r="F38" s="1180"/>
      <c r="G38" s="1180"/>
      <c r="H38" s="1180"/>
      <c r="I38" s="1180"/>
    </row>
    <row r="39" spans="1:10" s="1207" customFormat="1" ht="15" customHeight="1">
      <c r="E39" s="1238"/>
    </row>
    <row r="40" spans="1:10" ht="17.45" customHeight="1">
      <c r="A40" s="1207"/>
      <c r="B40" s="1207"/>
      <c r="C40" s="1207"/>
      <c r="D40" s="1207"/>
      <c r="E40" s="1238"/>
      <c r="F40" s="1207"/>
      <c r="G40" s="1207"/>
      <c r="H40" s="1207"/>
      <c r="I40" s="1207"/>
      <c r="J40" s="1207"/>
    </row>
    <row r="41" spans="1:10" s="1207" customFormat="1" ht="15" customHeight="1">
      <c r="A41" s="1180"/>
      <c r="E41" s="1238"/>
    </row>
    <row r="42" spans="1:10" s="1207" customFormat="1" ht="15" customHeight="1">
      <c r="B42" s="1180"/>
      <c r="C42" s="1180"/>
      <c r="D42" s="1180"/>
      <c r="E42" s="1237"/>
      <c r="J42" s="1180"/>
    </row>
    <row r="43" spans="1:10" s="1207" customFormat="1" ht="15" customHeight="1">
      <c r="E43" s="1239"/>
      <c r="F43" s="1180"/>
      <c r="G43" s="1180"/>
      <c r="H43" s="1180"/>
      <c r="I43" s="1180"/>
    </row>
    <row r="44" spans="1:10" s="1207" customFormat="1" ht="6" customHeight="1">
      <c r="E44" s="1240"/>
    </row>
    <row r="45" spans="1:10" ht="16.899999999999999" customHeight="1">
      <c r="A45" s="1207"/>
      <c r="B45" s="1207"/>
      <c r="C45" s="1207"/>
      <c r="D45" s="1207"/>
      <c r="E45" s="1207"/>
      <c r="F45" s="1207"/>
      <c r="G45" s="1207"/>
      <c r="H45" s="1207"/>
      <c r="I45" s="1207"/>
      <c r="J45" s="1207"/>
    </row>
    <row r="46" spans="1:10" s="1207" customFormat="1">
      <c r="A46" s="1180"/>
    </row>
    <row r="47" spans="1:10" s="1207" customFormat="1"/>
    <row r="48" spans="1:10" s="1207" customFormat="1" ht="1.9" customHeight="1"/>
    <row r="49" spans="1:10" s="1207" customFormat="1" ht="14.45" customHeight="1">
      <c r="B49" s="1180"/>
      <c r="C49" s="1180"/>
      <c r="D49" s="1180"/>
      <c r="E49" s="1180"/>
      <c r="J49" s="1180"/>
    </row>
    <row r="50" spans="1:10" s="1207" customFormat="1">
      <c r="B50" s="1180"/>
      <c r="C50" s="1180"/>
      <c r="D50" s="1180"/>
      <c r="E50" s="1180"/>
      <c r="F50" s="1180"/>
      <c r="G50" s="1180"/>
      <c r="H50" s="1180"/>
      <c r="I50" s="1180"/>
      <c r="J50" s="1180"/>
    </row>
    <row r="51" spans="1:10" s="1207" customFormat="1" ht="6" customHeight="1">
      <c r="F51" s="1180"/>
      <c r="G51" s="1180"/>
      <c r="H51" s="1180"/>
      <c r="I51" s="1180"/>
    </row>
    <row r="52" spans="1:10" ht="14.45" customHeight="1">
      <c r="A52" s="1207"/>
      <c r="B52" s="1207"/>
      <c r="C52" s="1207"/>
      <c r="D52" s="1207"/>
      <c r="E52" s="1207"/>
      <c r="F52" s="1207"/>
      <c r="G52" s="1207"/>
      <c r="H52" s="1207"/>
      <c r="I52" s="1207"/>
      <c r="J52" s="1207"/>
    </row>
    <row r="53" spans="1:10" ht="13.9" customHeight="1">
      <c r="B53" s="1207"/>
      <c r="C53" s="1207"/>
      <c r="D53" s="1207"/>
      <c r="E53" s="1207"/>
      <c r="F53" s="1207"/>
      <c r="G53" s="1207"/>
      <c r="H53" s="1207"/>
      <c r="I53" s="1207"/>
      <c r="J53" s="1207"/>
    </row>
    <row r="54" spans="1:10" s="1207" customFormat="1">
      <c r="A54" s="1180"/>
    </row>
    <row r="55" spans="1:10" s="1207" customFormat="1" ht="6" customHeight="1"/>
    <row r="56" spans="1:10" s="1207" customFormat="1" ht="13.9" customHeight="1">
      <c r="B56" s="1180"/>
      <c r="C56" s="1180"/>
      <c r="D56" s="1180"/>
      <c r="E56" s="1180"/>
      <c r="J56" s="1180"/>
    </row>
    <row r="57" spans="1:10" s="1207" customFormat="1" ht="7.9" customHeight="1">
      <c r="F57" s="1180"/>
      <c r="G57" s="1180"/>
      <c r="H57" s="1180"/>
      <c r="I57" s="1180"/>
    </row>
    <row r="58" spans="1:10" s="1207" customFormat="1" ht="6" customHeight="1"/>
    <row r="59" spans="1:10">
      <c r="A59" s="1207"/>
      <c r="B59" s="1207"/>
      <c r="C59" s="1207"/>
      <c r="D59" s="1207"/>
      <c r="E59" s="1207"/>
      <c r="F59" s="1207"/>
      <c r="G59" s="1207"/>
      <c r="H59" s="1207"/>
      <c r="I59" s="1207"/>
      <c r="J59" s="1207"/>
    </row>
    <row r="60" spans="1:10" s="1207" customFormat="1" ht="18.75" customHeight="1">
      <c r="A60" s="1180"/>
    </row>
    <row r="61" spans="1:10" s="1207" customFormat="1" ht="18.75" customHeight="1"/>
    <row r="62" spans="1:10" s="1207" customFormat="1" ht="18.75" customHeight="1">
      <c r="B62" s="1180"/>
      <c r="C62" s="1180"/>
      <c r="D62" s="1180"/>
      <c r="E62" s="1180"/>
      <c r="J62" s="1180"/>
    </row>
    <row r="63" spans="1:10" s="1207" customFormat="1" ht="18.75" customHeight="1">
      <c r="F63" s="1180"/>
      <c r="G63" s="1180"/>
      <c r="H63" s="1180"/>
      <c r="I63" s="1180"/>
    </row>
    <row r="64" spans="1:10" s="1207" customFormat="1" ht="6" customHeight="1">
      <c r="B64" s="1180"/>
      <c r="C64" s="1180"/>
      <c r="D64" s="1180"/>
      <c r="E64" s="1180"/>
      <c r="J64" s="1180"/>
    </row>
    <row r="65" spans="1:10">
      <c r="A65" s="1207"/>
    </row>
    <row r="66" spans="1:10" s="1207" customFormat="1" ht="10.15" customHeight="1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</row>
    <row r="67" spans="1:10" ht="4.9000000000000004" customHeight="1">
      <c r="A67" s="1207"/>
    </row>
    <row r="71" spans="1:10" ht="4.9000000000000004" customHeight="1"/>
    <row r="72" spans="1:10" ht="13.9" customHeight="1"/>
    <row r="73" spans="1:10" ht="15" customHeight="1"/>
    <row r="74" spans="1:10" ht="6.6" customHeight="1"/>
    <row r="75" spans="1:10" ht="23.45" customHeight="1"/>
    <row r="76" spans="1:10" ht="3.6" customHeight="1"/>
    <row r="82" ht="3.6" customHeight="1"/>
    <row r="83" ht="14.45" customHeight="1"/>
    <row r="86" ht="22.15" customHeight="1"/>
    <row r="87" ht="4.9000000000000004" customHeight="1"/>
    <row r="89" ht="11.45" customHeight="1"/>
    <row r="90" ht="5.45" customHeight="1"/>
    <row r="91" ht="11.45" customHeight="1"/>
    <row r="92" ht="28.15" customHeight="1"/>
    <row r="93" ht="5.45" customHeight="1"/>
    <row r="94" ht="23.45" customHeight="1"/>
    <row r="95" ht="6" customHeight="1"/>
    <row r="99" ht="5.45" customHeight="1"/>
    <row r="100" ht="18" customHeight="1"/>
    <row r="101" ht="15" customHeight="1"/>
    <row r="102" ht="5.45" customHeight="1"/>
    <row r="103" ht="15" customHeight="1"/>
    <row r="105" ht="5.45" customHeight="1"/>
    <row r="106" ht="12" customHeight="1"/>
    <row r="107" ht="10.15" customHeight="1"/>
    <row r="108" ht="11.45" customHeight="1"/>
    <row r="109" ht="18.600000000000001" customHeight="1"/>
    <row r="117" ht="16.149999999999999" customHeight="1"/>
    <row r="119" ht="15.6" customHeight="1"/>
    <row r="120" ht="13.9" customHeight="1"/>
    <row r="121" ht="13.9" customHeight="1"/>
    <row r="122" ht="12" customHeight="1"/>
    <row r="123" ht="6.6" customHeight="1"/>
    <row r="124" ht="13.15" customHeight="1"/>
    <row r="126" ht="13.9" customHeight="1"/>
    <row r="127" ht="13.9" customHeight="1"/>
    <row r="128" ht="13.9" customHeight="1"/>
    <row r="129" ht="13.9" customHeight="1"/>
    <row r="130" ht="2.4500000000000002" customHeight="1"/>
    <row r="132" ht="3.6" customHeight="1"/>
    <row r="133" hidden="1"/>
  </sheetData>
  <mergeCells count="10">
    <mergeCell ref="B21:I21"/>
    <mergeCell ref="B22:J22"/>
    <mergeCell ref="B23:I23"/>
    <mergeCell ref="B24:I24"/>
    <mergeCell ref="B1:I1"/>
    <mergeCell ref="B2:I2"/>
    <mergeCell ref="H3:I3"/>
    <mergeCell ref="B4:E5"/>
    <mergeCell ref="F4:G4"/>
    <mergeCell ref="H4:I4"/>
  </mergeCells>
  <pageMargins left="0.7" right="0.7" top="0.75" bottom="0.75" header="0.3" footer="0.3"/>
  <pageSetup scale="5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showGridLines="0" zoomScale="110" zoomScaleNormal="110" workbookViewId="0">
      <selection activeCell="H20" sqref="H20"/>
    </sheetView>
  </sheetViews>
  <sheetFormatPr baseColWidth="10" defaultRowHeight="15"/>
  <cols>
    <col min="1" max="1" width="2.5703125" customWidth="1"/>
    <col min="2" max="2" width="2.140625" customWidth="1"/>
    <col min="3" max="3" width="2.7109375" customWidth="1"/>
    <col min="4" max="4" width="28.42578125" customWidth="1"/>
    <col min="5" max="5" width="15.85546875" customWidth="1"/>
    <col min="6" max="6" width="16.7109375" customWidth="1"/>
    <col min="7" max="7" width="0.85546875" customWidth="1"/>
    <col min="8" max="8" width="16.85546875" customWidth="1"/>
    <col min="9" max="9" width="10.140625" customWidth="1"/>
    <col min="10" max="10" width="1.28515625" customWidth="1"/>
    <col min="155" max="155" width="0.7109375" customWidth="1"/>
    <col min="156" max="157" width="1.5703125" customWidth="1"/>
    <col min="158" max="158" width="16.42578125" customWidth="1"/>
    <col min="159" max="161" width="10.42578125" customWidth="1"/>
    <col min="162" max="162" width="8.7109375" customWidth="1"/>
    <col min="163" max="163" width="0.7109375" customWidth="1"/>
    <col min="164" max="164" width="3.140625" customWidth="1"/>
    <col min="165" max="165" width="1.140625" customWidth="1"/>
    <col min="166" max="166" width="18" customWidth="1"/>
    <col min="167" max="167" width="9.42578125" customWidth="1"/>
    <col min="168" max="168" width="8.7109375" customWidth="1"/>
    <col min="169" max="169" width="9.28515625" customWidth="1"/>
    <col min="170" max="170" width="10.140625" customWidth="1"/>
    <col min="171" max="171" width="5.140625" customWidth="1"/>
    <col min="172" max="172" width="10.140625" customWidth="1"/>
    <col min="173" max="173" width="6.42578125" customWidth="1"/>
    <col min="175" max="175" width="1.28515625" customWidth="1"/>
    <col min="176" max="176" width="1.42578125" customWidth="1"/>
    <col min="177" max="177" width="8.28515625" customWidth="1"/>
    <col min="179" max="180" width="10.7109375" customWidth="1"/>
    <col min="181" max="181" width="10.28515625" customWidth="1"/>
    <col min="182" max="182" width="11.28515625" customWidth="1"/>
    <col min="183" max="183" width="7.7109375" customWidth="1"/>
    <col min="184" max="184" width="10.140625" customWidth="1"/>
    <col min="185" max="185" width="6.5703125" customWidth="1"/>
    <col min="186" max="186" width="1.140625" customWidth="1"/>
    <col min="187" max="187" width="24.5703125" customWidth="1"/>
    <col min="188" max="188" width="9.85546875" customWidth="1"/>
    <col min="189" max="189" width="10.7109375" customWidth="1"/>
    <col min="190" max="190" width="10.85546875" customWidth="1"/>
    <col min="191" max="191" width="11.140625" customWidth="1"/>
    <col min="192" max="192" width="9.85546875" customWidth="1"/>
    <col min="193" max="193" width="1" customWidth="1"/>
    <col min="194" max="194" width="16.5703125" customWidth="1"/>
    <col min="195" max="195" width="0.5703125" customWidth="1"/>
    <col min="196" max="196" width="0.7109375" customWidth="1"/>
    <col min="197" max="197" width="27.85546875" customWidth="1"/>
    <col min="198" max="198" width="0.85546875" customWidth="1"/>
    <col min="199" max="199" width="27.42578125" customWidth="1"/>
    <col min="200" max="200" width="14.7109375" customWidth="1"/>
    <col min="201" max="201" width="0.42578125" customWidth="1"/>
    <col min="202" max="202" width="0.7109375" customWidth="1"/>
    <col min="203" max="203" width="21.7109375" customWidth="1"/>
    <col min="204" max="204" width="1.28515625" customWidth="1"/>
    <col min="205" max="205" width="21.140625" customWidth="1"/>
    <col min="411" max="411" width="0.7109375" customWidth="1"/>
    <col min="412" max="413" width="1.5703125" customWidth="1"/>
    <col min="414" max="414" width="16.42578125" customWidth="1"/>
    <col min="415" max="417" width="10.42578125" customWidth="1"/>
    <col min="418" max="418" width="8.7109375" customWidth="1"/>
    <col min="419" max="419" width="0.7109375" customWidth="1"/>
    <col min="420" max="420" width="3.140625" customWidth="1"/>
    <col min="421" max="421" width="1.140625" customWidth="1"/>
    <col min="422" max="422" width="18" customWidth="1"/>
    <col min="423" max="423" width="9.42578125" customWidth="1"/>
    <col min="424" max="424" width="8.7109375" customWidth="1"/>
    <col min="425" max="425" width="9.28515625" customWidth="1"/>
    <col min="426" max="426" width="10.140625" customWidth="1"/>
    <col min="427" max="427" width="5.140625" customWidth="1"/>
    <col min="428" max="428" width="10.140625" customWidth="1"/>
    <col min="429" max="429" width="6.42578125" customWidth="1"/>
    <col min="431" max="431" width="1.28515625" customWidth="1"/>
    <col min="432" max="432" width="1.42578125" customWidth="1"/>
    <col min="433" max="433" width="8.28515625" customWidth="1"/>
    <col min="435" max="436" width="10.7109375" customWidth="1"/>
    <col min="437" max="437" width="10.28515625" customWidth="1"/>
    <col min="438" max="438" width="11.28515625" customWidth="1"/>
    <col min="439" max="439" width="7.7109375" customWidth="1"/>
    <col min="440" max="440" width="10.140625" customWidth="1"/>
    <col min="441" max="441" width="6.5703125" customWidth="1"/>
    <col min="442" max="442" width="1.140625" customWidth="1"/>
    <col min="443" max="443" width="24.5703125" customWidth="1"/>
    <col min="444" max="444" width="9.85546875" customWidth="1"/>
    <col min="445" max="445" width="10.7109375" customWidth="1"/>
    <col min="446" max="446" width="10.85546875" customWidth="1"/>
    <col min="447" max="447" width="11.140625" customWidth="1"/>
    <col min="448" max="448" width="9.85546875" customWidth="1"/>
    <col min="449" max="449" width="1" customWidth="1"/>
    <col min="450" max="450" width="16.5703125" customWidth="1"/>
    <col min="451" max="451" width="0.5703125" customWidth="1"/>
    <col min="452" max="452" width="0.7109375" customWidth="1"/>
    <col min="453" max="453" width="27.85546875" customWidth="1"/>
    <col min="454" max="454" width="0.85546875" customWidth="1"/>
    <col min="455" max="455" width="27.42578125" customWidth="1"/>
    <col min="456" max="456" width="14.7109375" customWidth="1"/>
    <col min="457" max="457" width="0.42578125" customWidth="1"/>
    <col min="458" max="458" width="0.7109375" customWidth="1"/>
    <col min="459" max="459" width="21.7109375" customWidth="1"/>
    <col min="460" max="460" width="1.28515625" customWidth="1"/>
    <col min="461" max="461" width="21.140625" customWidth="1"/>
    <col min="667" max="667" width="0.7109375" customWidth="1"/>
    <col min="668" max="669" width="1.5703125" customWidth="1"/>
    <col min="670" max="670" width="16.42578125" customWidth="1"/>
    <col min="671" max="673" width="10.42578125" customWidth="1"/>
    <col min="674" max="674" width="8.7109375" customWidth="1"/>
    <col min="675" max="675" width="0.7109375" customWidth="1"/>
    <col min="676" max="676" width="3.140625" customWidth="1"/>
    <col min="677" max="677" width="1.140625" customWidth="1"/>
    <col min="678" max="678" width="18" customWidth="1"/>
    <col min="679" max="679" width="9.42578125" customWidth="1"/>
    <col min="680" max="680" width="8.7109375" customWidth="1"/>
    <col min="681" max="681" width="9.28515625" customWidth="1"/>
    <col min="682" max="682" width="10.140625" customWidth="1"/>
    <col min="683" max="683" width="5.140625" customWidth="1"/>
    <col min="684" max="684" width="10.140625" customWidth="1"/>
    <col min="685" max="685" width="6.42578125" customWidth="1"/>
    <col min="687" max="687" width="1.28515625" customWidth="1"/>
    <col min="688" max="688" width="1.42578125" customWidth="1"/>
    <col min="689" max="689" width="8.28515625" customWidth="1"/>
    <col min="691" max="692" width="10.7109375" customWidth="1"/>
    <col min="693" max="693" width="10.28515625" customWidth="1"/>
    <col min="694" max="694" width="11.28515625" customWidth="1"/>
    <col min="695" max="695" width="7.7109375" customWidth="1"/>
    <col min="696" max="696" width="10.140625" customWidth="1"/>
    <col min="697" max="697" width="6.5703125" customWidth="1"/>
    <col min="698" max="698" width="1.140625" customWidth="1"/>
    <col min="699" max="699" width="24.5703125" customWidth="1"/>
    <col min="700" max="700" width="9.85546875" customWidth="1"/>
    <col min="701" max="701" width="10.7109375" customWidth="1"/>
    <col min="702" max="702" width="10.85546875" customWidth="1"/>
    <col min="703" max="703" width="11.140625" customWidth="1"/>
    <col min="704" max="704" width="9.85546875" customWidth="1"/>
    <col min="705" max="705" width="1" customWidth="1"/>
    <col min="706" max="706" width="16.5703125" customWidth="1"/>
    <col min="707" max="707" width="0.5703125" customWidth="1"/>
    <col min="708" max="708" width="0.7109375" customWidth="1"/>
    <col min="709" max="709" width="27.85546875" customWidth="1"/>
    <col min="710" max="710" width="0.85546875" customWidth="1"/>
    <col min="711" max="711" width="27.42578125" customWidth="1"/>
    <col min="712" max="712" width="14.7109375" customWidth="1"/>
    <col min="713" max="713" width="0.42578125" customWidth="1"/>
    <col min="714" max="714" width="0.7109375" customWidth="1"/>
    <col min="715" max="715" width="21.7109375" customWidth="1"/>
    <col min="716" max="716" width="1.28515625" customWidth="1"/>
    <col min="717" max="717" width="21.140625" customWidth="1"/>
    <col min="923" max="923" width="0.7109375" customWidth="1"/>
    <col min="924" max="925" width="1.5703125" customWidth="1"/>
    <col min="926" max="926" width="16.42578125" customWidth="1"/>
    <col min="927" max="929" width="10.42578125" customWidth="1"/>
    <col min="930" max="930" width="8.7109375" customWidth="1"/>
    <col min="931" max="931" width="0.7109375" customWidth="1"/>
    <col min="932" max="932" width="3.140625" customWidth="1"/>
    <col min="933" max="933" width="1.140625" customWidth="1"/>
    <col min="934" max="934" width="18" customWidth="1"/>
    <col min="935" max="935" width="9.42578125" customWidth="1"/>
    <col min="936" max="936" width="8.7109375" customWidth="1"/>
    <col min="937" max="937" width="9.28515625" customWidth="1"/>
    <col min="938" max="938" width="10.140625" customWidth="1"/>
    <col min="939" max="939" width="5.140625" customWidth="1"/>
    <col min="940" max="940" width="10.140625" customWidth="1"/>
    <col min="941" max="941" width="6.42578125" customWidth="1"/>
    <col min="943" max="943" width="1.28515625" customWidth="1"/>
    <col min="944" max="944" width="1.42578125" customWidth="1"/>
    <col min="945" max="945" width="8.28515625" customWidth="1"/>
    <col min="947" max="948" width="10.7109375" customWidth="1"/>
    <col min="949" max="949" width="10.28515625" customWidth="1"/>
    <col min="950" max="950" width="11.28515625" customWidth="1"/>
    <col min="951" max="951" width="7.7109375" customWidth="1"/>
    <col min="952" max="952" width="10.140625" customWidth="1"/>
    <col min="953" max="953" width="6.5703125" customWidth="1"/>
    <col min="954" max="954" width="1.140625" customWidth="1"/>
    <col min="955" max="955" width="24.5703125" customWidth="1"/>
    <col min="956" max="956" width="9.85546875" customWidth="1"/>
    <col min="957" max="957" width="10.7109375" customWidth="1"/>
    <col min="958" max="958" width="10.85546875" customWidth="1"/>
    <col min="959" max="959" width="11.140625" customWidth="1"/>
    <col min="960" max="960" width="9.85546875" customWidth="1"/>
    <col min="961" max="961" width="1" customWidth="1"/>
    <col min="962" max="962" width="16.5703125" customWidth="1"/>
    <col min="963" max="963" width="0.5703125" customWidth="1"/>
    <col min="964" max="964" width="0.7109375" customWidth="1"/>
    <col min="965" max="965" width="27.85546875" customWidth="1"/>
    <col min="966" max="966" width="0.85546875" customWidth="1"/>
    <col min="967" max="967" width="27.42578125" customWidth="1"/>
    <col min="968" max="968" width="14.7109375" customWidth="1"/>
    <col min="969" max="969" width="0.42578125" customWidth="1"/>
    <col min="970" max="970" width="0.7109375" customWidth="1"/>
    <col min="971" max="971" width="21.7109375" customWidth="1"/>
    <col min="972" max="972" width="1.28515625" customWidth="1"/>
    <col min="973" max="973" width="21.140625" customWidth="1"/>
    <col min="1179" max="1179" width="0.7109375" customWidth="1"/>
    <col min="1180" max="1181" width="1.5703125" customWidth="1"/>
    <col min="1182" max="1182" width="16.42578125" customWidth="1"/>
    <col min="1183" max="1185" width="10.42578125" customWidth="1"/>
    <col min="1186" max="1186" width="8.7109375" customWidth="1"/>
    <col min="1187" max="1187" width="0.7109375" customWidth="1"/>
    <col min="1188" max="1188" width="3.140625" customWidth="1"/>
    <col min="1189" max="1189" width="1.140625" customWidth="1"/>
    <col min="1190" max="1190" width="18" customWidth="1"/>
    <col min="1191" max="1191" width="9.42578125" customWidth="1"/>
    <col min="1192" max="1192" width="8.7109375" customWidth="1"/>
    <col min="1193" max="1193" width="9.28515625" customWidth="1"/>
    <col min="1194" max="1194" width="10.140625" customWidth="1"/>
    <col min="1195" max="1195" width="5.140625" customWidth="1"/>
    <col min="1196" max="1196" width="10.140625" customWidth="1"/>
    <col min="1197" max="1197" width="6.42578125" customWidth="1"/>
    <col min="1199" max="1199" width="1.28515625" customWidth="1"/>
    <col min="1200" max="1200" width="1.42578125" customWidth="1"/>
    <col min="1201" max="1201" width="8.28515625" customWidth="1"/>
    <col min="1203" max="1204" width="10.7109375" customWidth="1"/>
    <col min="1205" max="1205" width="10.28515625" customWidth="1"/>
    <col min="1206" max="1206" width="11.28515625" customWidth="1"/>
    <col min="1207" max="1207" width="7.7109375" customWidth="1"/>
    <col min="1208" max="1208" width="10.140625" customWidth="1"/>
    <col min="1209" max="1209" width="6.5703125" customWidth="1"/>
    <col min="1210" max="1210" width="1.140625" customWidth="1"/>
    <col min="1211" max="1211" width="24.5703125" customWidth="1"/>
    <col min="1212" max="1212" width="9.85546875" customWidth="1"/>
    <col min="1213" max="1213" width="10.7109375" customWidth="1"/>
    <col min="1214" max="1214" width="10.85546875" customWidth="1"/>
    <col min="1215" max="1215" width="11.140625" customWidth="1"/>
    <col min="1216" max="1216" width="9.85546875" customWidth="1"/>
    <col min="1217" max="1217" width="1" customWidth="1"/>
    <col min="1218" max="1218" width="16.5703125" customWidth="1"/>
    <col min="1219" max="1219" width="0.5703125" customWidth="1"/>
    <col min="1220" max="1220" width="0.7109375" customWidth="1"/>
    <col min="1221" max="1221" width="27.85546875" customWidth="1"/>
    <col min="1222" max="1222" width="0.85546875" customWidth="1"/>
    <col min="1223" max="1223" width="27.42578125" customWidth="1"/>
    <col min="1224" max="1224" width="14.7109375" customWidth="1"/>
    <col min="1225" max="1225" width="0.42578125" customWidth="1"/>
    <col min="1226" max="1226" width="0.7109375" customWidth="1"/>
    <col min="1227" max="1227" width="21.7109375" customWidth="1"/>
    <col min="1228" max="1228" width="1.28515625" customWidth="1"/>
    <col min="1229" max="1229" width="21.140625" customWidth="1"/>
    <col min="1435" max="1435" width="0.7109375" customWidth="1"/>
    <col min="1436" max="1437" width="1.5703125" customWidth="1"/>
    <col min="1438" max="1438" width="16.42578125" customWidth="1"/>
    <col min="1439" max="1441" width="10.42578125" customWidth="1"/>
    <col min="1442" max="1442" width="8.7109375" customWidth="1"/>
    <col min="1443" max="1443" width="0.7109375" customWidth="1"/>
    <col min="1444" max="1444" width="3.140625" customWidth="1"/>
    <col min="1445" max="1445" width="1.140625" customWidth="1"/>
    <col min="1446" max="1446" width="18" customWidth="1"/>
    <col min="1447" max="1447" width="9.42578125" customWidth="1"/>
    <col min="1448" max="1448" width="8.7109375" customWidth="1"/>
    <col min="1449" max="1449" width="9.28515625" customWidth="1"/>
    <col min="1450" max="1450" width="10.140625" customWidth="1"/>
    <col min="1451" max="1451" width="5.140625" customWidth="1"/>
    <col min="1452" max="1452" width="10.140625" customWidth="1"/>
    <col min="1453" max="1453" width="6.42578125" customWidth="1"/>
    <col min="1455" max="1455" width="1.28515625" customWidth="1"/>
    <col min="1456" max="1456" width="1.42578125" customWidth="1"/>
    <col min="1457" max="1457" width="8.28515625" customWidth="1"/>
    <col min="1459" max="1460" width="10.7109375" customWidth="1"/>
    <col min="1461" max="1461" width="10.28515625" customWidth="1"/>
    <col min="1462" max="1462" width="11.28515625" customWidth="1"/>
    <col min="1463" max="1463" width="7.7109375" customWidth="1"/>
    <col min="1464" max="1464" width="10.140625" customWidth="1"/>
    <col min="1465" max="1465" width="6.5703125" customWidth="1"/>
    <col min="1466" max="1466" width="1.140625" customWidth="1"/>
    <col min="1467" max="1467" width="24.5703125" customWidth="1"/>
    <col min="1468" max="1468" width="9.85546875" customWidth="1"/>
    <col min="1469" max="1469" width="10.7109375" customWidth="1"/>
    <col min="1470" max="1470" width="10.85546875" customWidth="1"/>
    <col min="1471" max="1471" width="11.140625" customWidth="1"/>
    <col min="1472" max="1472" width="9.85546875" customWidth="1"/>
    <col min="1473" max="1473" width="1" customWidth="1"/>
    <col min="1474" max="1474" width="16.5703125" customWidth="1"/>
    <col min="1475" max="1475" width="0.5703125" customWidth="1"/>
    <col min="1476" max="1476" width="0.7109375" customWidth="1"/>
    <col min="1477" max="1477" width="27.85546875" customWidth="1"/>
    <col min="1478" max="1478" width="0.85546875" customWidth="1"/>
    <col min="1479" max="1479" width="27.42578125" customWidth="1"/>
    <col min="1480" max="1480" width="14.7109375" customWidth="1"/>
    <col min="1481" max="1481" width="0.42578125" customWidth="1"/>
    <col min="1482" max="1482" width="0.7109375" customWidth="1"/>
    <col min="1483" max="1483" width="21.7109375" customWidth="1"/>
    <col min="1484" max="1484" width="1.28515625" customWidth="1"/>
    <col min="1485" max="1485" width="21.140625" customWidth="1"/>
    <col min="1691" max="1691" width="0.7109375" customWidth="1"/>
    <col min="1692" max="1693" width="1.5703125" customWidth="1"/>
    <col min="1694" max="1694" width="16.42578125" customWidth="1"/>
    <col min="1695" max="1697" width="10.42578125" customWidth="1"/>
    <col min="1698" max="1698" width="8.7109375" customWidth="1"/>
    <col min="1699" max="1699" width="0.7109375" customWidth="1"/>
    <col min="1700" max="1700" width="3.140625" customWidth="1"/>
    <col min="1701" max="1701" width="1.140625" customWidth="1"/>
    <col min="1702" max="1702" width="18" customWidth="1"/>
    <col min="1703" max="1703" width="9.42578125" customWidth="1"/>
    <col min="1704" max="1704" width="8.7109375" customWidth="1"/>
    <col min="1705" max="1705" width="9.28515625" customWidth="1"/>
    <col min="1706" max="1706" width="10.140625" customWidth="1"/>
    <col min="1707" max="1707" width="5.140625" customWidth="1"/>
    <col min="1708" max="1708" width="10.140625" customWidth="1"/>
    <col min="1709" max="1709" width="6.42578125" customWidth="1"/>
    <col min="1711" max="1711" width="1.28515625" customWidth="1"/>
    <col min="1712" max="1712" width="1.42578125" customWidth="1"/>
    <col min="1713" max="1713" width="8.28515625" customWidth="1"/>
    <col min="1715" max="1716" width="10.7109375" customWidth="1"/>
    <col min="1717" max="1717" width="10.28515625" customWidth="1"/>
    <col min="1718" max="1718" width="11.28515625" customWidth="1"/>
    <col min="1719" max="1719" width="7.7109375" customWidth="1"/>
    <col min="1720" max="1720" width="10.140625" customWidth="1"/>
    <col min="1721" max="1721" width="6.5703125" customWidth="1"/>
    <col min="1722" max="1722" width="1.140625" customWidth="1"/>
    <col min="1723" max="1723" width="24.5703125" customWidth="1"/>
    <col min="1724" max="1724" width="9.85546875" customWidth="1"/>
    <col min="1725" max="1725" width="10.7109375" customWidth="1"/>
    <col min="1726" max="1726" width="10.85546875" customWidth="1"/>
    <col min="1727" max="1727" width="11.140625" customWidth="1"/>
    <col min="1728" max="1728" width="9.85546875" customWidth="1"/>
    <col min="1729" max="1729" width="1" customWidth="1"/>
    <col min="1730" max="1730" width="16.5703125" customWidth="1"/>
    <col min="1731" max="1731" width="0.5703125" customWidth="1"/>
    <col min="1732" max="1732" width="0.7109375" customWidth="1"/>
    <col min="1733" max="1733" width="27.85546875" customWidth="1"/>
    <col min="1734" max="1734" width="0.85546875" customWidth="1"/>
    <col min="1735" max="1735" width="27.42578125" customWidth="1"/>
    <col min="1736" max="1736" width="14.7109375" customWidth="1"/>
    <col min="1737" max="1737" width="0.42578125" customWidth="1"/>
    <col min="1738" max="1738" width="0.7109375" customWidth="1"/>
    <col min="1739" max="1739" width="21.7109375" customWidth="1"/>
    <col min="1740" max="1740" width="1.28515625" customWidth="1"/>
    <col min="1741" max="1741" width="21.140625" customWidth="1"/>
    <col min="1947" max="1947" width="0.7109375" customWidth="1"/>
    <col min="1948" max="1949" width="1.5703125" customWidth="1"/>
    <col min="1950" max="1950" width="16.42578125" customWidth="1"/>
    <col min="1951" max="1953" width="10.42578125" customWidth="1"/>
    <col min="1954" max="1954" width="8.7109375" customWidth="1"/>
    <col min="1955" max="1955" width="0.7109375" customWidth="1"/>
    <col min="1956" max="1956" width="3.140625" customWidth="1"/>
    <col min="1957" max="1957" width="1.140625" customWidth="1"/>
    <col min="1958" max="1958" width="18" customWidth="1"/>
    <col min="1959" max="1959" width="9.42578125" customWidth="1"/>
    <col min="1960" max="1960" width="8.7109375" customWidth="1"/>
    <col min="1961" max="1961" width="9.28515625" customWidth="1"/>
    <col min="1962" max="1962" width="10.140625" customWidth="1"/>
    <col min="1963" max="1963" width="5.140625" customWidth="1"/>
    <col min="1964" max="1964" width="10.140625" customWidth="1"/>
    <col min="1965" max="1965" width="6.42578125" customWidth="1"/>
    <col min="1967" max="1967" width="1.28515625" customWidth="1"/>
    <col min="1968" max="1968" width="1.42578125" customWidth="1"/>
    <col min="1969" max="1969" width="8.28515625" customWidth="1"/>
    <col min="1971" max="1972" width="10.7109375" customWidth="1"/>
    <col min="1973" max="1973" width="10.28515625" customWidth="1"/>
    <col min="1974" max="1974" width="11.28515625" customWidth="1"/>
    <col min="1975" max="1975" width="7.7109375" customWidth="1"/>
    <col min="1976" max="1976" width="10.140625" customWidth="1"/>
    <col min="1977" max="1977" width="6.5703125" customWidth="1"/>
    <col min="1978" max="1978" width="1.140625" customWidth="1"/>
    <col min="1979" max="1979" width="24.5703125" customWidth="1"/>
    <col min="1980" max="1980" width="9.85546875" customWidth="1"/>
    <col min="1981" max="1981" width="10.7109375" customWidth="1"/>
    <col min="1982" max="1982" width="10.85546875" customWidth="1"/>
    <col min="1983" max="1983" width="11.140625" customWidth="1"/>
    <col min="1984" max="1984" width="9.85546875" customWidth="1"/>
    <col min="1985" max="1985" width="1" customWidth="1"/>
    <col min="1986" max="1986" width="16.5703125" customWidth="1"/>
    <col min="1987" max="1987" width="0.5703125" customWidth="1"/>
    <col min="1988" max="1988" width="0.7109375" customWidth="1"/>
    <col min="1989" max="1989" width="27.85546875" customWidth="1"/>
    <col min="1990" max="1990" width="0.85546875" customWidth="1"/>
    <col min="1991" max="1991" width="27.42578125" customWidth="1"/>
    <col min="1992" max="1992" width="14.7109375" customWidth="1"/>
    <col min="1993" max="1993" width="0.42578125" customWidth="1"/>
    <col min="1994" max="1994" width="0.7109375" customWidth="1"/>
    <col min="1995" max="1995" width="21.7109375" customWidth="1"/>
    <col min="1996" max="1996" width="1.28515625" customWidth="1"/>
    <col min="1997" max="1997" width="21.140625" customWidth="1"/>
    <col min="2203" max="2203" width="0.7109375" customWidth="1"/>
    <col min="2204" max="2205" width="1.5703125" customWidth="1"/>
    <col min="2206" max="2206" width="16.42578125" customWidth="1"/>
    <col min="2207" max="2209" width="10.42578125" customWidth="1"/>
    <col min="2210" max="2210" width="8.7109375" customWidth="1"/>
    <col min="2211" max="2211" width="0.7109375" customWidth="1"/>
    <col min="2212" max="2212" width="3.140625" customWidth="1"/>
    <col min="2213" max="2213" width="1.140625" customWidth="1"/>
    <col min="2214" max="2214" width="18" customWidth="1"/>
    <col min="2215" max="2215" width="9.42578125" customWidth="1"/>
    <col min="2216" max="2216" width="8.7109375" customWidth="1"/>
    <col min="2217" max="2217" width="9.28515625" customWidth="1"/>
    <col min="2218" max="2218" width="10.140625" customWidth="1"/>
    <col min="2219" max="2219" width="5.140625" customWidth="1"/>
    <col min="2220" max="2220" width="10.140625" customWidth="1"/>
    <col min="2221" max="2221" width="6.42578125" customWidth="1"/>
    <col min="2223" max="2223" width="1.28515625" customWidth="1"/>
    <col min="2224" max="2224" width="1.42578125" customWidth="1"/>
    <col min="2225" max="2225" width="8.28515625" customWidth="1"/>
    <col min="2227" max="2228" width="10.7109375" customWidth="1"/>
    <col min="2229" max="2229" width="10.28515625" customWidth="1"/>
    <col min="2230" max="2230" width="11.28515625" customWidth="1"/>
    <col min="2231" max="2231" width="7.7109375" customWidth="1"/>
    <col min="2232" max="2232" width="10.140625" customWidth="1"/>
    <col min="2233" max="2233" width="6.5703125" customWidth="1"/>
    <col min="2234" max="2234" width="1.140625" customWidth="1"/>
    <col min="2235" max="2235" width="24.5703125" customWidth="1"/>
    <col min="2236" max="2236" width="9.85546875" customWidth="1"/>
    <col min="2237" max="2237" width="10.7109375" customWidth="1"/>
    <col min="2238" max="2238" width="10.85546875" customWidth="1"/>
    <col min="2239" max="2239" width="11.140625" customWidth="1"/>
    <col min="2240" max="2240" width="9.85546875" customWidth="1"/>
    <col min="2241" max="2241" width="1" customWidth="1"/>
    <col min="2242" max="2242" width="16.5703125" customWidth="1"/>
    <col min="2243" max="2243" width="0.5703125" customWidth="1"/>
    <col min="2244" max="2244" width="0.7109375" customWidth="1"/>
    <col min="2245" max="2245" width="27.85546875" customWidth="1"/>
    <col min="2246" max="2246" width="0.85546875" customWidth="1"/>
    <col min="2247" max="2247" width="27.42578125" customWidth="1"/>
    <col min="2248" max="2248" width="14.7109375" customWidth="1"/>
    <col min="2249" max="2249" width="0.42578125" customWidth="1"/>
    <col min="2250" max="2250" width="0.7109375" customWidth="1"/>
    <col min="2251" max="2251" width="21.7109375" customWidth="1"/>
    <col min="2252" max="2252" width="1.28515625" customWidth="1"/>
    <col min="2253" max="2253" width="21.140625" customWidth="1"/>
    <col min="2459" max="2459" width="0.7109375" customWidth="1"/>
    <col min="2460" max="2461" width="1.5703125" customWidth="1"/>
    <col min="2462" max="2462" width="16.42578125" customWidth="1"/>
    <col min="2463" max="2465" width="10.42578125" customWidth="1"/>
    <col min="2466" max="2466" width="8.7109375" customWidth="1"/>
    <col min="2467" max="2467" width="0.7109375" customWidth="1"/>
    <col min="2468" max="2468" width="3.140625" customWidth="1"/>
    <col min="2469" max="2469" width="1.140625" customWidth="1"/>
    <col min="2470" max="2470" width="18" customWidth="1"/>
    <col min="2471" max="2471" width="9.42578125" customWidth="1"/>
    <col min="2472" max="2472" width="8.7109375" customWidth="1"/>
    <col min="2473" max="2473" width="9.28515625" customWidth="1"/>
    <col min="2474" max="2474" width="10.140625" customWidth="1"/>
    <col min="2475" max="2475" width="5.140625" customWidth="1"/>
    <col min="2476" max="2476" width="10.140625" customWidth="1"/>
    <col min="2477" max="2477" width="6.42578125" customWidth="1"/>
    <col min="2479" max="2479" width="1.28515625" customWidth="1"/>
    <col min="2480" max="2480" width="1.42578125" customWidth="1"/>
    <col min="2481" max="2481" width="8.28515625" customWidth="1"/>
    <col min="2483" max="2484" width="10.7109375" customWidth="1"/>
    <col min="2485" max="2485" width="10.28515625" customWidth="1"/>
    <col min="2486" max="2486" width="11.28515625" customWidth="1"/>
    <col min="2487" max="2487" width="7.7109375" customWidth="1"/>
    <col min="2488" max="2488" width="10.140625" customWidth="1"/>
    <col min="2489" max="2489" width="6.5703125" customWidth="1"/>
    <col min="2490" max="2490" width="1.140625" customWidth="1"/>
    <col min="2491" max="2491" width="24.5703125" customWidth="1"/>
    <col min="2492" max="2492" width="9.85546875" customWidth="1"/>
    <col min="2493" max="2493" width="10.7109375" customWidth="1"/>
    <col min="2494" max="2494" width="10.85546875" customWidth="1"/>
    <col min="2495" max="2495" width="11.140625" customWidth="1"/>
    <col min="2496" max="2496" width="9.85546875" customWidth="1"/>
    <col min="2497" max="2497" width="1" customWidth="1"/>
    <col min="2498" max="2498" width="16.5703125" customWidth="1"/>
    <col min="2499" max="2499" width="0.5703125" customWidth="1"/>
    <col min="2500" max="2500" width="0.7109375" customWidth="1"/>
    <col min="2501" max="2501" width="27.85546875" customWidth="1"/>
    <col min="2502" max="2502" width="0.85546875" customWidth="1"/>
    <col min="2503" max="2503" width="27.42578125" customWidth="1"/>
    <col min="2504" max="2504" width="14.7109375" customWidth="1"/>
    <col min="2505" max="2505" width="0.42578125" customWidth="1"/>
    <col min="2506" max="2506" width="0.7109375" customWidth="1"/>
    <col min="2507" max="2507" width="21.7109375" customWidth="1"/>
    <col min="2508" max="2508" width="1.28515625" customWidth="1"/>
    <col min="2509" max="2509" width="21.140625" customWidth="1"/>
    <col min="2715" max="2715" width="0.7109375" customWidth="1"/>
    <col min="2716" max="2717" width="1.5703125" customWidth="1"/>
    <col min="2718" max="2718" width="16.42578125" customWidth="1"/>
    <col min="2719" max="2721" width="10.42578125" customWidth="1"/>
    <col min="2722" max="2722" width="8.7109375" customWidth="1"/>
    <col min="2723" max="2723" width="0.7109375" customWidth="1"/>
    <col min="2724" max="2724" width="3.140625" customWidth="1"/>
    <col min="2725" max="2725" width="1.140625" customWidth="1"/>
    <col min="2726" max="2726" width="18" customWidth="1"/>
    <col min="2727" max="2727" width="9.42578125" customWidth="1"/>
    <col min="2728" max="2728" width="8.7109375" customWidth="1"/>
    <col min="2729" max="2729" width="9.28515625" customWidth="1"/>
    <col min="2730" max="2730" width="10.140625" customWidth="1"/>
    <col min="2731" max="2731" width="5.140625" customWidth="1"/>
    <col min="2732" max="2732" width="10.140625" customWidth="1"/>
    <col min="2733" max="2733" width="6.42578125" customWidth="1"/>
    <col min="2735" max="2735" width="1.28515625" customWidth="1"/>
    <col min="2736" max="2736" width="1.42578125" customWidth="1"/>
    <col min="2737" max="2737" width="8.28515625" customWidth="1"/>
    <col min="2739" max="2740" width="10.7109375" customWidth="1"/>
    <col min="2741" max="2741" width="10.28515625" customWidth="1"/>
    <col min="2742" max="2742" width="11.28515625" customWidth="1"/>
    <col min="2743" max="2743" width="7.7109375" customWidth="1"/>
    <col min="2744" max="2744" width="10.140625" customWidth="1"/>
    <col min="2745" max="2745" width="6.5703125" customWidth="1"/>
    <col min="2746" max="2746" width="1.140625" customWidth="1"/>
    <col min="2747" max="2747" width="24.5703125" customWidth="1"/>
    <col min="2748" max="2748" width="9.85546875" customWidth="1"/>
    <col min="2749" max="2749" width="10.7109375" customWidth="1"/>
    <col min="2750" max="2750" width="10.85546875" customWidth="1"/>
    <col min="2751" max="2751" width="11.140625" customWidth="1"/>
    <col min="2752" max="2752" width="9.85546875" customWidth="1"/>
    <col min="2753" max="2753" width="1" customWidth="1"/>
    <col min="2754" max="2754" width="16.5703125" customWidth="1"/>
    <col min="2755" max="2755" width="0.5703125" customWidth="1"/>
    <col min="2756" max="2756" width="0.7109375" customWidth="1"/>
    <col min="2757" max="2757" width="27.85546875" customWidth="1"/>
    <col min="2758" max="2758" width="0.85546875" customWidth="1"/>
    <col min="2759" max="2759" width="27.42578125" customWidth="1"/>
    <col min="2760" max="2760" width="14.7109375" customWidth="1"/>
    <col min="2761" max="2761" width="0.42578125" customWidth="1"/>
    <col min="2762" max="2762" width="0.7109375" customWidth="1"/>
    <col min="2763" max="2763" width="21.7109375" customWidth="1"/>
    <col min="2764" max="2764" width="1.28515625" customWidth="1"/>
    <col min="2765" max="2765" width="21.140625" customWidth="1"/>
    <col min="2971" max="2971" width="0.7109375" customWidth="1"/>
    <col min="2972" max="2973" width="1.5703125" customWidth="1"/>
    <col min="2974" max="2974" width="16.42578125" customWidth="1"/>
    <col min="2975" max="2977" width="10.42578125" customWidth="1"/>
    <col min="2978" max="2978" width="8.7109375" customWidth="1"/>
    <col min="2979" max="2979" width="0.7109375" customWidth="1"/>
    <col min="2980" max="2980" width="3.140625" customWidth="1"/>
    <col min="2981" max="2981" width="1.140625" customWidth="1"/>
    <col min="2982" max="2982" width="18" customWidth="1"/>
    <col min="2983" max="2983" width="9.42578125" customWidth="1"/>
    <col min="2984" max="2984" width="8.7109375" customWidth="1"/>
    <col min="2985" max="2985" width="9.28515625" customWidth="1"/>
    <col min="2986" max="2986" width="10.140625" customWidth="1"/>
    <col min="2987" max="2987" width="5.140625" customWidth="1"/>
    <col min="2988" max="2988" width="10.140625" customWidth="1"/>
    <col min="2989" max="2989" width="6.42578125" customWidth="1"/>
    <col min="2991" max="2991" width="1.28515625" customWidth="1"/>
    <col min="2992" max="2992" width="1.42578125" customWidth="1"/>
    <col min="2993" max="2993" width="8.28515625" customWidth="1"/>
    <col min="2995" max="2996" width="10.7109375" customWidth="1"/>
    <col min="2997" max="2997" width="10.28515625" customWidth="1"/>
    <col min="2998" max="2998" width="11.28515625" customWidth="1"/>
    <col min="2999" max="2999" width="7.7109375" customWidth="1"/>
    <col min="3000" max="3000" width="10.140625" customWidth="1"/>
    <col min="3001" max="3001" width="6.5703125" customWidth="1"/>
    <col min="3002" max="3002" width="1.140625" customWidth="1"/>
    <col min="3003" max="3003" width="24.5703125" customWidth="1"/>
    <col min="3004" max="3004" width="9.85546875" customWidth="1"/>
    <col min="3005" max="3005" width="10.7109375" customWidth="1"/>
    <col min="3006" max="3006" width="10.85546875" customWidth="1"/>
    <col min="3007" max="3007" width="11.140625" customWidth="1"/>
    <col min="3008" max="3008" width="9.85546875" customWidth="1"/>
    <col min="3009" max="3009" width="1" customWidth="1"/>
    <col min="3010" max="3010" width="16.5703125" customWidth="1"/>
    <col min="3011" max="3011" width="0.5703125" customWidth="1"/>
    <col min="3012" max="3012" width="0.7109375" customWidth="1"/>
    <col min="3013" max="3013" width="27.85546875" customWidth="1"/>
    <col min="3014" max="3014" width="0.85546875" customWidth="1"/>
    <col min="3015" max="3015" width="27.42578125" customWidth="1"/>
    <col min="3016" max="3016" width="14.7109375" customWidth="1"/>
    <col min="3017" max="3017" width="0.42578125" customWidth="1"/>
    <col min="3018" max="3018" width="0.7109375" customWidth="1"/>
    <col min="3019" max="3019" width="21.7109375" customWidth="1"/>
    <col min="3020" max="3020" width="1.28515625" customWidth="1"/>
    <col min="3021" max="3021" width="21.140625" customWidth="1"/>
    <col min="3227" max="3227" width="0.7109375" customWidth="1"/>
    <col min="3228" max="3229" width="1.5703125" customWidth="1"/>
    <col min="3230" max="3230" width="16.42578125" customWidth="1"/>
    <col min="3231" max="3233" width="10.42578125" customWidth="1"/>
    <col min="3234" max="3234" width="8.7109375" customWidth="1"/>
    <col min="3235" max="3235" width="0.7109375" customWidth="1"/>
    <col min="3236" max="3236" width="3.140625" customWidth="1"/>
    <col min="3237" max="3237" width="1.140625" customWidth="1"/>
    <col min="3238" max="3238" width="18" customWidth="1"/>
    <col min="3239" max="3239" width="9.42578125" customWidth="1"/>
    <col min="3240" max="3240" width="8.7109375" customWidth="1"/>
    <col min="3241" max="3241" width="9.28515625" customWidth="1"/>
    <col min="3242" max="3242" width="10.140625" customWidth="1"/>
    <col min="3243" max="3243" width="5.140625" customWidth="1"/>
    <col min="3244" max="3244" width="10.140625" customWidth="1"/>
    <col min="3245" max="3245" width="6.42578125" customWidth="1"/>
    <col min="3247" max="3247" width="1.28515625" customWidth="1"/>
    <col min="3248" max="3248" width="1.42578125" customWidth="1"/>
    <col min="3249" max="3249" width="8.28515625" customWidth="1"/>
    <col min="3251" max="3252" width="10.7109375" customWidth="1"/>
    <col min="3253" max="3253" width="10.28515625" customWidth="1"/>
    <col min="3254" max="3254" width="11.28515625" customWidth="1"/>
    <col min="3255" max="3255" width="7.7109375" customWidth="1"/>
    <col min="3256" max="3256" width="10.140625" customWidth="1"/>
    <col min="3257" max="3257" width="6.5703125" customWidth="1"/>
    <col min="3258" max="3258" width="1.140625" customWidth="1"/>
    <col min="3259" max="3259" width="24.5703125" customWidth="1"/>
    <col min="3260" max="3260" width="9.85546875" customWidth="1"/>
    <col min="3261" max="3261" width="10.7109375" customWidth="1"/>
    <col min="3262" max="3262" width="10.85546875" customWidth="1"/>
    <col min="3263" max="3263" width="11.140625" customWidth="1"/>
    <col min="3264" max="3264" width="9.85546875" customWidth="1"/>
    <col min="3265" max="3265" width="1" customWidth="1"/>
    <col min="3266" max="3266" width="16.5703125" customWidth="1"/>
    <col min="3267" max="3267" width="0.5703125" customWidth="1"/>
    <col min="3268" max="3268" width="0.7109375" customWidth="1"/>
    <col min="3269" max="3269" width="27.85546875" customWidth="1"/>
    <col min="3270" max="3270" width="0.85546875" customWidth="1"/>
    <col min="3271" max="3271" width="27.42578125" customWidth="1"/>
    <col min="3272" max="3272" width="14.7109375" customWidth="1"/>
    <col min="3273" max="3273" width="0.42578125" customWidth="1"/>
    <col min="3274" max="3274" width="0.7109375" customWidth="1"/>
    <col min="3275" max="3275" width="21.7109375" customWidth="1"/>
    <col min="3276" max="3276" width="1.28515625" customWidth="1"/>
    <col min="3277" max="3277" width="21.140625" customWidth="1"/>
    <col min="3483" max="3483" width="0.7109375" customWidth="1"/>
    <col min="3484" max="3485" width="1.5703125" customWidth="1"/>
    <col min="3486" max="3486" width="16.42578125" customWidth="1"/>
    <col min="3487" max="3489" width="10.42578125" customWidth="1"/>
    <col min="3490" max="3490" width="8.7109375" customWidth="1"/>
    <col min="3491" max="3491" width="0.7109375" customWidth="1"/>
    <col min="3492" max="3492" width="3.140625" customWidth="1"/>
    <col min="3493" max="3493" width="1.140625" customWidth="1"/>
    <col min="3494" max="3494" width="18" customWidth="1"/>
    <col min="3495" max="3495" width="9.42578125" customWidth="1"/>
    <col min="3496" max="3496" width="8.7109375" customWidth="1"/>
    <col min="3497" max="3497" width="9.28515625" customWidth="1"/>
    <col min="3498" max="3498" width="10.140625" customWidth="1"/>
    <col min="3499" max="3499" width="5.140625" customWidth="1"/>
    <col min="3500" max="3500" width="10.140625" customWidth="1"/>
    <col min="3501" max="3501" width="6.42578125" customWidth="1"/>
    <col min="3503" max="3503" width="1.28515625" customWidth="1"/>
    <col min="3504" max="3504" width="1.42578125" customWidth="1"/>
    <col min="3505" max="3505" width="8.28515625" customWidth="1"/>
    <col min="3507" max="3508" width="10.7109375" customWidth="1"/>
    <col min="3509" max="3509" width="10.28515625" customWidth="1"/>
    <col min="3510" max="3510" width="11.28515625" customWidth="1"/>
    <col min="3511" max="3511" width="7.7109375" customWidth="1"/>
    <col min="3512" max="3512" width="10.140625" customWidth="1"/>
    <col min="3513" max="3513" width="6.5703125" customWidth="1"/>
    <col min="3514" max="3514" width="1.140625" customWidth="1"/>
    <col min="3515" max="3515" width="24.5703125" customWidth="1"/>
    <col min="3516" max="3516" width="9.85546875" customWidth="1"/>
    <col min="3517" max="3517" width="10.7109375" customWidth="1"/>
    <col min="3518" max="3518" width="10.85546875" customWidth="1"/>
    <col min="3519" max="3519" width="11.140625" customWidth="1"/>
    <col min="3520" max="3520" width="9.85546875" customWidth="1"/>
    <col min="3521" max="3521" width="1" customWidth="1"/>
    <col min="3522" max="3522" width="16.5703125" customWidth="1"/>
    <col min="3523" max="3523" width="0.5703125" customWidth="1"/>
    <col min="3524" max="3524" width="0.7109375" customWidth="1"/>
    <col min="3525" max="3525" width="27.85546875" customWidth="1"/>
    <col min="3526" max="3526" width="0.85546875" customWidth="1"/>
    <col min="3527" max="3527" width="27.42578125" customWidth="1"/>
    <col min="3528" max="3528" width="14.7109375" customWidth="1"/>
    <col min="3529" max="3529" width="0.42578125" customWidth="1"/>
    <col min="3530" max="3530" width="0.7109375" customWidth="1"/>
    <col min="3531" max="3531" width="21.7109375" customWidth="1"/>
    <col min="3532" max="3532" width="1.28515625" customWidth="1"/>
    <col min="3533" max="3533" width="21.140625" customWidth="1"/>
    <col min="3739" max="3739" width="0.7109375" customWidth="1"/>
    <col min="3740" max="3741" width="1.5703125" customWidth="1"/>
    <col min="3742" max="3742" width="16.42578125" customWidth="1"/>
    <col min="3743" max="3745" width="10.42578125" customWidth="1"/>
    <col min="3746" max="3746" width="8.7109375" customWidth="1"/>
    <col min="3747" max="3747" width="0.7109375" customWidth="1"/>
    <col min="3748" max="3748" width="3.140625" customWidth="1"/>
    <col min="3749" max="3749" width="1.140625" customWidth="1"/>
    <col min="3750" max="3750" width="18" customWidth="1"/>
    <col min="3751" max="3751" width="9.42578125" customWidth="1"/>
    <col min="3752" max="3752" width="8.7109375" customWidth="1"/>
    <col min="3753" max="3753" width="9.28515625" customWidth="1"/>
    <col min="3754" max="3754" width="10.140625" customWidth="1"/>
    <col min="3755" max="3755" width="5.140625" customWidth="1"/>
    <col min="3756" max="3756" width="10.140625" customWidth="1"/>
    <col min="3757" max="3757" width="6.42578125" customWidth="1"/>
    <col min="3759" max="3759" width="1.28515625" customWidth="1"/>
    <col min="3760" max="3760" width="1.42578125" customWidth="1"/>
    <col min="3761" max="3761" width="8.28515625" customWidth="1"/>
    <col min="3763" max="3764" width="10.7109375" customWidth="1"/>
    <col min="3765" max="3765" width="10.28515625" customWidth="1"/>
    <col min="3766" max="3766" width="11.28515625" customWidth="1"/>
    <col min="3767" max="3767" width="7.7109375" customWidth="1"/>
    <col min="3768" max="3768" width="10.140625" customWidth="1"/>
    <col min="3769" max="3769" width="6.5703125" customWidth="1"/>
    <col min="3770" max="3770" width="1.140625" customWidth="1"/>
    <col min="3771" max="3771" width="24.5703125" customWidth="1"/>
    <col min="3772" max="3772" width="9.85546875" customWidth="1"/>
    <col min="3773" max="3773" width="10.7109375" customWidth="1"/>
    <col min="3774" max="3774" width="10.85546875" customWidth="1"/>
    <col min="3775" max="3775" width="11.140625" customWidth="1"/>
    <col min="3776" max="3776" width="9.85546875" customWidth="1"/>
    <col min="3777" max="3777" width="1" customWidth="1"/>
    <col min="3778" max="3778" width="16.5703125" customWidth="1"/>
    <col min="3779" max="3779" width="0.5703125" customWidth="1"/>
    <col min="3780" max="3780" width="0.7109375" customWidth="1"/>
    <col min="3781" max="3781" width="27.85546875" customWidth="1"/>
    <col min="3782" max="3782" width="0.85546875" customWidth="1"/>
    <col min="3783" max="3783" width="27.42578125" customWidth="1"/>
    <col min="3784" max="3784" width="14.7109375" customWidth="1"/>
    <col min="3785" max="3785" width="0.42578125" customWidth="1"/>
    <col min="3786" max="3786" width="0.7109375" customWidth="1"/>
    <col min="3787" max="3787" width="21.7109375" customWidth="1"/>
    <col min="3788" max="3788" width="1.28515625" customWidth="1"/>
    <col min="3789" max="3789" width="21.140625" customWidth="1"/>
    <col min="3995" max="3995" width="0.7109375" customWidth="1"/>
    <col min="3996" max="3997" width="1.5703125" customWidth="1"/>
    <col min="3998" max="3998" width="16.42578125" customWidth="1"/>
    <col min="3999" max="4001" width="10.42578125" customWidth="1"/>
    <col min="4002" max="4002" width="8.7109375" customWidth="1"/>
    <col min="4003" max="4003" width="0.7109375" customWidth="1"/>
    <col min="4004" max="4004" width="3.140625" customWidth="1"/>
    <col min="4005" max="4005" width="1.140625" customWidth="1"/>
    <col min="4006" max="4006" width="18" customWidth="1"/>
    <col min="4007" max="4007" width="9.42578125" customWidth="1"/>
    <col min="4008" max="4008" width="8.7109375" customWidth="1"/>
    <col min="4009" max="4009" width="9.28515625" customWidth="1"/>
    <col min="4010" max="4010" width="10.140625" customWidth="1"/>
    <col min="4011" max="4011" width="5.140625" customWidth="1"/>
    <col min="4012" max="4012" width="10.140625" customWidth="1"/>
    <col min="4013" max="4013" width="6.42578125" customWidth="1"/>
    <col min="4015" max="4015" width="1.28515625" customWidth="1"/>
    <col min="4016" max="4016" width="1.42578125" customWidth="1"/>
    <col min="4017" max="4017" width="8.28515625" customWidth="1"/>
    <col min="4019" max="4020" width="10.7109375" customWidth="1"/>
    <col min="4021" max="4021" width="10.28515625" customWidth="1"/>
    <col min="4022" max="4022" width="11.28515625" customWidth="1"/>
    <col min="4023" max="4023" width="7.7109375" customWidth="1"/>
    <col min="4024" max="4024" width="10.140625" customWidth="1"/>
    <col min="4025" max="4025" width="6.5703125" customWidth="1"/>
    <col min="4026" max="4026" width="1.140625" customWidth="1"/>
    <col min="4027" max="4027" width="24.5703125" customWidth="1"/>
    <col min="4028" max="4028" width="9.85546875" customWidth="1"/>
    <col min="4029" max="4029" width="10.7109375" customWidth="1"/>
    <col min="4030" max="4030" width="10.85546875" customWidth="1"/>
    <col min="4031" max="4031" width="11.140625" customWidth="1"/>
    <col min="4032" max="4032" width="9.85546875" customWidth="1"/>
    <col min="4033" max="4033" width="1" customWidth="1"/>
    <col min="4034" max="4034" width="16.5703125" customWidth="1"/>
    <col min="4035" max="4035" width="0.5703125" customWidth="1"/>
    <col min="4036" max="4036" width="0.7109375" customWidth="1"/>
    <col min="4037" max="4037" width="27.85546875" customWidth="1"/>
    <col min="4038" max="4038" width="0.85546875" customWidth="1"/>
    <col min="4039" max="4039" width="27.42578125" customWidth="1"/>
    <col min="4040" max="4040" width="14.7109375" customWidth="1"/>
    <col min="4041" max="4041" width="0.42578125" customWidth="1"/>
    <col min="4042" max="4042" width="0.7109375" customWidth="1"/>
    <col min="4043" max="4043" width="21.7109375" customWidth="1"/>
    <col min="4044" max="4044" width="1.28515625" customWidth="1"/>
    <col min="4045" max="4045" width="21.140625" customWidth="1"/>
    <col min="4251" max="4251" width="0.7109375" customWidth="1"/>
    <col min="4252" max="4253" width="1.5703125" customWidth="1"/>
    <col min="4254" max="4254" width="16.42578125" customWidth="1"/>
    <col min="4255" max="4257" width="10.42578125" customWidth="1"/>
    <col min="4258" max="4258" width="8.7109375" customWidth="1"/>
    <col min="4259" max="4259" width="0.7109375" customWidth="1"/>
    <col min="4260" max="4260" width="3.140625" customWidth="1"/>
    <col min="4261" max="4261" width="1.140625" customWidth="1"/>
    <col min="4262" max="4262" width="18" customWidth="1"/>
    <col min="4263" max="4263" width="9.42578125" customWidth="1"/>
    <col min="4264" max="4264" width="8.7109375" customWidth="1"/>
    <col min="4265" max="4265" width="9.28515625" customWidth="1"/>
    <col min="4266" max="4266" width="10.140625" customWidth="1"/>
    <col min="4267" max="4267" width="5.140625" customWidth="1"/>
    <col min="4268" max="4268" width="10.140625" customWidth="1"/>
    <col min="4269" max="4269" width="6.42578125" customWidth="1"/>
    <col min="4271" max="4271" width="1.28515625" customWidth="1"/>
    <col min="4272" max="4272" width="1.42578125" customWidth="1"/>
    <col min="4273" max="4273" width="8.28515625" customWidth="1"/>
    <col min="4275" max="4276" width="10.7109375" customWidth="1"/>
    <col min="4277" max="4277" width="10.28515625" customWidth="1"/>
    <col min="4278" max="4278" width="11.28515625" customWidth="1"/>
    <col min="4279" max="4279" width="7.7109375" customWidth="1"/>
    <col min="4280" max="4280" width="10.140625" customWidth="1"/>
    <col min="4281" max="4281" width="6.5703125" customWidth="1"/>
    <col min="4282" max="4282" width="1.140625" customWidth="1"/>
    <col min="4283" max="4283" width="24.5703125" customWidth="1"/>
    <col min="4284" max="4284" width="9.85546875" customWidth="1"/>
    <col min="4285" max="4285" width="10.7109375" customWidth="1"/>
    <col min="4286" max="4286" width="10.85546875" customWidth="1"/>
    <col min="4287" max="4287" width="11.140625" customWidth="1"/>
    <col min="4288" max="4288" width="9.85546875" customWidth="1"/>
    <col min="4289" max="4289" width="1" customWidth="1"/>
    <col min="4290" max="4290" width="16.5703125" customWidth="1"/>
    <col min="4291" max="4291" width="0.5703125" customWidth="1"/>
    <col min="4292" max="4292" width="0.7109375" customWidth="1"/>
    <col min="4293" max="4293" width="27.85546875" customWidth="1"/>
    <col min="4294" max="4294" width="0.85546875" customWidth="1"/>
    <col min="4295" max="4295" width="27.42578125" customWidth="1"/>
    <col min="4296" max="4296" width="14.7109375" customWidth="1"/>
    <col min="4297" max="4297" width="0.42578125" customWidth="1"/>
    <col min="4298" max="4298" width="0.7109375" customWidth="1"/>
    <col min="4299" max="4299" width="21.7109375" customWidth="1"/>
    <col min="4300" max="4300" width="1.28515625" customWidth="1"/>
    <col min="4301" max="4301" width="21.140625" customWidth="1"/>
    <col min="4507" max="4507" width="0.7109375" customWidth="1"/>
    <col min="4508" max="4509" width="1.5703125" customWidth="1"/>
    <col min="4510" max="4510" width="16.42578125" customWidth="1"/>
    <col min="4511" max="4513" width="10.42578125" customWidth="1"/>
    <col min="4514" max="4514" width="8.7109375" customWidth="1"/>
    <col min="4515" max="4515" width="0.7109375" customWidth="1"/>
    <col min="4516" max="4516" width="3.140625" customWidth="1"/>
    <col min="4517" max="4517" width="1.140625" customWidth="1"/>
    <col min="4518" max="4518" width="18" customWidth="1"/>
    <col min="4519" max="4519" width="9.42578125" customWidth="1"/>
    <col min="4520" max="4520" width="8.7109375" customWidth="1"/>
    <col min="4521" max="4521" width="9.28515625" customWidth="1"/>
    <col min="4522" max="4522" width="10.140625" customWidth="1"/>
    <col min="4523" max="4523" width="5.140625" customWidth="1"/>
    <col min="4524" max="4524" width="10.140625" customWidth="1"/>
    <col min="4525" max="4525" width="6.42578125" customWidth="1"/>
    <col min="4527" max="4527" width="1.28515625" customWidth="1"/>
    <col min="4528" max="4528" width="1.42578125" customWidth="1"/>
    <col min="4529" max="4529" width="8.28515625" customWidth="1"/>
    <col min="4531" max="4532" width="10.7109375" customWidth="1"/>
    <col min="4533" max="4533" width="10.28515625" customWidth="1"/>
    <col min="4534" max="4534" width="11.28515625" customWidth="1"/>
    <col min="4535" max="4535" width="7.7109375" customWidth="1"/>
    <col min="4536" max="4536" width="10.140625" customWidth="1"/>
    <col min="4537" max="4537" width="6.5703125" customWidth="1"/>
    <col min="4538" max="4538" width="1.140625" customWidth="1"/>
    <col min="4539" max="4539" width="24.5703125" customWidth="1"/>
    <col min="4540" max="4540" width="9.85546875" customWidth="1"/>
    <col min="4541" max="4541" width="10.7109375" customWidth="1"/>
    <col min="4542" max="4542" width="10.85546875" customWidth="1"/>
    <col min="4543" max="4543" width="11.140625" customWidth="1"/>
    <col min="4544" max="4544" width="9.85546875" customWidth="1"/>
    <col min="4545" max="4545" width="1" customWidth="1"/>
    <col min="4546" max="4546" width="16.5703125" customWidth="1"/>
    <col min="4547" max="4547" width="0.5703125" customWidth="1"/>
    <col min="4548" max="4548" width="0.7109375" customWidth="1"/>
    <col min="4549" max="4549" width="27.85546875" customWidth="1"/>
    <col min="4550" max="4550" width="0.85546875" customWidth="1"/>
    <col min="4551" max="4551" width="27.42578125" customWidth="1"/>
    <col min="4552" max="4552" width="14.7109375" customWidth="1"/>
    <col min="4553" max="4553" width="0.42578125" customWidth="1"/>
    <col min="4554" max="4554" width="0.7109375" customWidth="1"/>
    <col min="4555" max="4555" width="21.7109375" customWidth="1"/>
    <col min="4556" max="4556" width="1.28515625" customWidth="1"/>
    <col min="4557" max="4557" width="21.140625" customWidth="1"/>
    <col min="4763" max="4763" width="0.7109375" customWidth="1"/>
    <col min="4764" max="4765" width="1.5703125" customWidth="1"/>
    <col min="4766" max="4766" width="16.42578125" customWidth="1"/>
    <col min="4767" max="4769" width="10.42578125" customWidth="1"/>
    <col min="4770" max="4770" width="8.7109375" customWidth="1"/>
    <col min="4771" max="4771" width="0.7109375" customWidth="1"/>
    <col min="4772" max="4772" width="3.140625" customWidth="1"/>
    <col min="4773" max="4773" width="1.140625" customWidth="1"/>
    <col min="4774" max="4774" width="18" customWidth="1"/>
    <col min="4775" max="4775" width="9.42578125" customWidth="1"/>
    <col min="4776" max="4776" width="8.7109375" customWidth="1"/>
    <col min="4777" max="4777" width="9.28515625" customWidth="1"/>
    <col min="4778" max="4778" width="10.140625" customWidth="1"/>
    <col min="4779" max="4779" width="5.140625" customWidth="1"/>
    <col min="4780" max="4780" width="10.140625" customWidth="1"/>
    <col min="4781" max="4781" width="6.42578125" customWidth="1"/>
    <col min="4783" max="4783" width="1.28515625" customWidth="1"/>
    <col min="4784" max="4784" width="1.42578125" customWidth="1"/>
    <col min="4785" max="4785" width="8.28515625" customWidth="1"/>
    <col min="4787" max="4788" width="10.7109375" customWidth="1"/>
    <col min="4789" max="4789" width="10.28515625" customWidth="1"/>
    <col min="4790" max="4790" width="11.28515625" customWidth="1"/>
    <col min="4791" max="4791" width="7.7109375" customWidth="1"/>
    <col min="4792" max="4792" width="10.140625" customWidth="1"/>
    <col min="4793" max="4793" width="6.5703125" customWidth="1"/>
    <col min="4794" max="4794" width="1.140625" customWidth="1"/>
    <col min="4795" max="4795" width="24.5703125" customWidth="1"/>
    <col min="4796" max="4796" width="9.85546875" customWidth="1"/>
    <col min="4797" max="4797" width="10.7109375" customWidth="1"/>
    <col min="4798" max="4798" width="10.85546875" customWidth="1"/>
    <col min="4799" max="4799" width="11.140625" customWidth="1"/>
    <col min="4800" max="4800" width="9.85546875" customWidth="1"/>
    <col min="4801" max="4801" width="1" customWidth="1"/>
    <col min="4802" max="4802" width="16.5703125" customWidth="1"/>
    <col min="4803" max="4803" width="0.5703125" customWidth="1"/>
    <col min="4804" max="4804" width="0.7109375" customWidth="1"/>
    <col min="4805" max="4805" width="27.85546875" customWidth="1"/>
    <col min="4806" max="4806" width="0.85546875" customWidth="1"/>
    <col min="4807" max="4807" width="27.42578125" customWidth="1"/>
    <col min="4808" max="4808" width="14.7109375" customWidth="1"/>
    <col min="4809" max="4809" width="0.42578125" customWidth="1"/>
    <col min="4810" max="4810" width="0.7109375" customWidth="1"/>
    <col min="4811" max="4811" width="21.7109375" customWidth="1"/>
    <col min="4812" max="4812" width="1.28515625" customWidth="1"/>
    <col min="4813" max="4813" width="21.140625" customWidth="1"/>
    <col min="5019" max="5019" width="0.7109375" customWidth="1"/>
    <col min="5020" max="5021" width="1.5703125" customWidth="1"/>
    <col min="5022" max="5022" width="16.42578125" customWidth="1"/>
    <col min="5023" max="5025" width="10.42578125" customWidth="1"/>
    <col min="5026" max="5026" width="8.7109375" customWidth="1"/>
    <col min="5027" max="5027" width="0.7109375" customWidth="1"/>
    <col min="5028" max="5028" width="3.140625" customWidth="1"/>
    <col min="5029" max="5029" width="1.140625" customWidth="1"/>
    <col min="5030" max="5030" width="18" customWidth="1"/>
    <col min="5031" max="5031" width="9.42578125" customWidth="1"/>
    <col min="5032" max="5032" width="8.7109375" customWidth="1"/>
    <col min="5033" max="5033" width="9.28515625" customWidth="1"/>
    <col min="5034" max="5034" width="10.140625" customWidth="1"/>
    <col min="5035" max="5035" width="5.140625" customWidth="1"/>
    <col min="5036" max="5036" width="10.140625" customWidth="1"/>
    <col min="5037" max="5037" width="6.42578125" customWidth="1"/>
    <col min="5039" max="5039" width="1.28515625" customWidth="1"/>
    <col min="5040" max="5040" width="1.42578125" customWidth="1"/>
    <col min="5041" max="5041" width="8.28515625" customWidth="1"/>
    <col min="5043" max="5044" width="10.7109375" customWidth="1"/>
    <col min="5045" max="5045" width="10.28515625" customWidth="1"/>
    <col min="5046" max="5046" width="11.28515625" customWidth="1"/>
    <col min="5047" max="5047" width="7.7109375" customWidth="1"/>
    <col min="5048" max="5048" width="10.140625" customWidth="1"/>
    <col min="5049" max="5049" width="6.5703125" customWidth="1"/>
    <col min="5050" max="5050" width="1.140625" customWidth="1"/>
    <col min="5051" max="5051" width="24.5703125" customWidth="1"/>
    <col min="5052" max="5052" width="9.85546875" customWidth="1"/>
    <col min="5053" max="5053" width="10.7109375" customWidth="1"/>
    <col min="5054" max="5054" width="10.85546875" customWidth="1"/>
    <col min="5055" max="5055" width="11.140625" customWidth="1"/>
    <col min="5056" max="5056" width="9.85546875" customWidth="1"/>
    <col min="5057" max="5057" width="1" customWidth="1"/>
    <col min="5058" max="5058" width="16.5703125" customWidth="1"/>
    <col min="5059" max="5059" width="0.5703125" customWidth="1"/>
    <col min="5060" max="5060" width="0.7109375" customWidth="1"/>
    <col min="5061" max="5061" width="27.85546875" customWidth="1"/>
    <col min="5062" max="5062" width="0.85546875" customWidth="1"/>
    <col min="5063" max="5063" width="27.42578125" customWidth="1"/>
    <col min="5064" max="5064" width="14.7109375" customWidth="1"/>
    <col min="5065" max="5065" width="0.42578125" customWidth="1"/>
    <col min="5066" max="5066" width="0.7109375" customWidth="1"/>
    <col min="5067" max="5067" width="21.7109375" customWidth="1"/>
    <col min="5068" max="5068" width="1.28515625" customWidth="1"/>
    <col min="5069" max="5069" width="21.140625" customWidth="1"/>
    <col min="5275" max="5275" width="0.7109375" customWidth="1"/>
    <col min="5276" max="5277" width="1.5703125" customWidth="1"/>
    <col min="5278" max="5278" width="16.42578125" customWidth="1"/>
    <col min="5279" max="5281" width="10.42578125" customWidth="1"/>
    <col min="5282" max="5282" width="8.7109375" customWidth="1"/>
    <col min="5283" max="5283" width="0.7109375" customWidth="1"/>
    <col min="5284" max="5284" width="3.140625" customWidth="1"/>
    <col min="5285" max="5285" width="1.140625" customWidth="1"/>
    <col min="5286" max="5286" width="18" customWidth="1"/>
    <col min="5287" max="5287" width="9.42578125" customWidth="1"/>
    <col min="5288" max="5288" width="8.7109375" customWidth="1"/>
    <col min="5289" max="5289" width="9.28515625" customWidth="1"/>
    <col min="5290" max="5290" width="10.140625" customWidth="1"/>
    <col min="5291" max="5291" width="5.140625" customWidth="1"/>
    <col min="5292" max="5292" width="10.140625" customWidth="1"/>
    <col min="5293" max="5293" width="6.42578125" customWidth="1"/>
    <col min="5295" max="5295" width="1.28515625" customWidth="1"/>
    <col min="5296" max="5296" width="1.42578125" customWidth="1"/>
    <col min="5297" max="5297" width="8.28515625" customWidth="1"/>
    <col min="5299" max="5300" width="10.7109375" customWidth="1"/>
    <col min="5301" max="5301" width="10.28515625" customWidth="1"/>
    <col min="5302" max="5302" width="11.28515625" customWidth="1"/>
    <col min="5303" max="5303" width="7.7109375" customWidth="1"/>
    <col min="5304" max="5304" width="10.140625" customWidth="1"/>
    <col min="5305" max="5305" width="6.5703125" customWidth="1"/>
    <col min="5306" max="5306" width="1.140625" customWidth="1"/>
    <col min="5307" max="5307" width="24.5703125" customWidth="1"/>
    <col min="5308" max="5308" width="9.85546875" customWidth="1"/>
    <col min="5309" max="5309" width="10.7109375" customWidth="1"/>
    <col min="5310" max="5310" width="10.85546875" customWidth="1"/>
    <col min="5311" max="5311" width="11.140625" customWidth="1"/>
    <col min="5312" max="5312" width="9.85546875" customWidth="1"/>
    <col min="5313" max="5313" width="1" customWidth="1"/>
    <col min="5314" max="5314" width="16.5703125" customWidth="1"/>
    <col min="5315" max="5315" width="0.5703125" customWidth="1"/>
    <col min="5316" max="5316" width="0.7109375" customWidth="1"/>
    <col min="5317" max="5317" width="27.85546875" customWidth="1"/>
    <col min="5318" max="5318" width="0.85546875" customWidth="1"/>
    <col min="5319" max="5319" width="27.42578125" customWidth="1"/>
    <col min="5320" max="5320" width="14.7109375" customWidth="1"/>
    <col min="5321" max="5321" width="0.42578125" customWidth="1"/>
    <col min="5322" max="5322" width="0.7109375" customWidth="1"/>
    <col min="5323" max="5323" width="21.7109375" customWidth="1"/>
    <col min="5324" max="5324" width="1.28515625" customWidth="1"/>
    <col min="5325" max="5325" width="21.140625" customWidth="1"/>
    <col min="5531" max="5531" width="0.7109375" customWidth="1"/>
    <col min="5532" max="5533" width="1.5703125" customWidth="1"/>
    <col min="5534" max="5534" width="16.42578125" customWidth="1"/>
    <col min="5535" max="5537" width="10.42578125" customWidth="1"/>
    <col min="5538" max="5538" width="8.7109375" customWidth="1"/>
    <col min="5539" max="5539" width="0.7109375" customWidth="1"/>
    <col min="5540" max="5540" width="3.140625" customWidth="1"/>
    <col min="5541" max="5541" width="1.140625" customWidth="1"/>
    <col min="5542" max="5542" width="18" customWidth="1"/>
    <col min="5543" max="5543" width="9.42578125" customWidth="1"/>
    <col min="5544" max="5544" width="8.7109375" customWidth="1"/>
    <col min="5545" max="5545" width="9.28515625" customWidth="1"/>
    <col min="5546" max="5546" width="10.140625" customWidth="1"/>
    <col min="5547" max="5547" width="5.140625" customWidth="1"/>
    <col min="5548" max="5548" width="10.140625" customWidth="1"/>
    <col min="5549" max="5549" width="6.42578125" customWidth="1"/>
    <col min="5551" max="5551" width="1.28515625" customWidth="1"/>
    <col min="5552" max="5552" width="1.42578125" customWidth="1"/>
    <col min="5553" max="5553" width="8.28515625" customWidth="1"/>
    <col min="5555" max="5556" width="10.7109375" customWidth="1"/>
    <col min="5557" max="5557" width="10.28515625" customWidth="1"/>
    <col min="5558" max="5558" width="11.28515625" customWidth="1"/>
    <col min="5559" max="5559" width="7.7109375" customWidth="1"/>
    <col min="5560" max="5560" width="10.140625" customWidth="1"/>
    <col min="5561" max="5561" width="6.5703125" customWidth="1"/>
    <col min="5562" max="5562" width="1.140625" customWidth="1"/>
    <col min="5563" max="5563" width="24.5703125" customWidth="1"/>
    <col min="5564" max="5564" width="9.85546875" customWidth="1"/>
    <col min="5565" max="5565" width="10.7109375" customWidth="1"/>
    <col min="5566" max="5566" width="10.85546875" customWidth="1"/>
    <col min="5567" max="5567" width="11.140625" customWidth="1"/>
    <col min="5568" max="5568" width="9.85546875" customWidth="1"/>
    <col min="5569" max="5569" width="1" customWidth="1"/>
    <col min="5570" max="5570" width="16.5703125" customWidth="1"/>
    <col min="5571" max="5571" width="0.5703125" customWidth="1"/>
    <col min="5572" max="5572" width="0.7109375" customWidth="1"/>
    <col min="5573" max="5573" width="27.85546875" customWidth="1"/>
    <col min="5574" max="5574" width="0.85546875" customWidth="1"/>
    <col min="5575" max="5575" width="27.42578125" customWidth="1"/>
    <col min="5576" max="5576" width="14.7109375" customWidth="1"/>
    <col min="5577" max="5577" width="0.42578125" customWidth="1"/>
    <col min="5578" max="5578" width="0.7109375" customWidth="1"/>
    <col min="5579" max="5579" width="21.7109375" customWidth="1"/>
    <col min="5580" max="5580" width="1.28515625" customWidth="1"/>
    <col min="5581" max="5581" width="21.140625" customWidth="1"/>
    <col min="5787" max="5787" width="0.7109375" customWidth="1"/>
    <col min="5788" max="5789" width="1.5703125" customWidth="1"/>
    <col min="5790" max="5790" width="16.42578125" customWidth="1"/>
    <col min="5791" max="5793" width="10.42578125" customWidth="1"/>
    <col min="5794" max="5794" width="8.7109375" customWidth="1"/>
    <col min="5795" max="5795" width="0.7109375" customWidth="1"/>
    <col min="5796" max="5796" width="3.140625" customWidth="1"/>
    <col min="5797" max="5797" width="1.140625" customWidth="1"/>
    <col min="5798" max="5798" width="18" customWidth="1"/>
    <col min="5799" max="5799" width="9.42578125" customWidth="1"/>
    <col min="5800" max="5800" width="8.7109375" customWidth="1"/>
    <col min="5801" max="5801" width="9.28515625" customWidth="1"/>
    <col min="5802" max="5802" width="10.140625" customWidth="1"/>
    <col min="5803" max="5803" width="5.140625" customWidth="1"/>
    <col min="5804" max="5804" width="10.140625" customWidth="1"/>
    <col min="5805" max="5805" width="6.42578125" customWidth="1"/>
    <col min="5807" max="5807" width="1.28515625" customWidth="1"/>
    <col min="5808" max="5808" width="1.42578125" customWidth="1"/>
    <col min="5809" max="5809" width="8.28515625" customWidth="1"/>
    <col min="5811" max="5812" width="10.7109375" customWidth="1"/>
    <col min="5813" max="5813" width="10.28515625" customWidth="1"/>
    <col min="5814" max="5814" width="11.28515625" customWidth="1"/>
    <col min="5815" max="5815" width="7.7109375" customWidth="1"/>
    <col min="5816" max="5816" width="10.140625" customWidth="1"/>
    <col min="5817" max="5817" width="6.5703125" customWidth="1"/>
    <col min="5818" max="5818" width="1.140625" customWidth="1"/>
    <col min="5819" max="5819" width="24.5703125" customWidth="1"/>
    <col min="5820" max="5820" width="9.85546875" customWidth="1"/>
    <col min="5821" max="5821" width="10.7109375" customWidth="1"/>
    <col min="5822" max="5822" width="10.85546875" customWidth="1"/>
    <col min="5823" max="5823" width="11.140625" customWidth="1"/>
    <col min="5824" max="5824" width="9.85546875" customWidth="1"/>
    <col min="5825" max="5825" width="1" customWidth="1"/>
    <col min="5826" max="5826" width="16.5703125" customWidth="1"/>
    <col min="5827" max="5827" width="0.5703125" customWidth="1"/>
    <col min="5828" max="5828" width="0.7109375" customWidth="1"/>
    <col min="5829" max="5829" width="27.85546875" customWidth="1"/>
    <col min="5830" max="5830" width="0.85546875" customWidth="1"/>
    <col min="5831" max="5831" width="27.42578125" customWidth="1"/>
    <col min="5832" max="5832" width="14.7109375" customWidth="1"/>
    <col min="5833" max="5833" width="0.42578125" customWidth="1"/>
    <col min="5834" max="5834" width="0.7109375" customWidth="1"/>
    <col min="5835" max="5835" width="21.7109375" customWidth="1"/>
    <col min="5836" max="5836" width="1.28515625" customWidth="1"/>
    <col min="5837" max="5837" width="21.140625" customWidth="1"/>
    <col min="6043" max="6043" width="0.7109375" customWidth="1"/>
    <col min="6044" max="6045" width="1.5703125" customWidth="1"/>
    <col min="6046" max="6046" width="16.42578125" customWidth="1"/>
    <col min="6047" max="6049" width="10.42578125" customWidth="1"/>
    <col min="6050" max="6050" width="8.7109375" customWidth="1"/>
    <col min="6051" max="6051" width="0.7109375" customWidth="1"/>
    <col min="6052" max="6052" width="3.140625" customWidth="1"/>
    <col min="6053" max="6053" width="1.140625" customWidth="1"/>
    <col min="6054" max="6054" width="18" customWidth="1"/>
    <col min="6055" max="6055" width="9.42578125" customWidth="1"/>
    <col min="6056" max="6056" width="8.7109375" customWidth="1"/>
    <col min="6057" max="6057" width="9.28515625" customWidth="1"/>
    <col min="6058" max="6058" width="10.140625" customWidth="1"/>
    <col min="6059" max="6059" width="5.140625" customWidth="1"/>
    <col min="6060" max="6060" width="10.140625" customWidth="1"/>
    <col min="6061" max="6061" width="6.42578125" customWidth="1"/>
    <col min="6063" max="6063" width="1.28515625" customWidth="1"/>
    <col min="6064" max="6064" width="1.42578125" customWidth="1"/>
    <col min="6065" max="6065" width="8.28515625" customWidth="1"/>
    <col min="6067" max="6068" width="10.7109375" customWidth="1"/>
    <col min="6069" max="6069" width="10.28515625" customWidth="1"/>
    <col min="6070" max="6070" width="11.28515625" customWidth="1"/>
    <col min="6071" max="6071" width="7.7109375" customWidth="1"/>
    <col min="6072" max="6072" width="10.140625" customWidth="1"/>
    <col min="6073" max="6073" width="6.5703125" customWidth="1"/>
    <col min="6074" max="6074" width="1.140625" customWidth="1"/>
    <col min="6075" max="6075" width="24.5703125" customWidth="1"/>
    <col min="6076" max="6076" width="9.85546875" customWidth="1"/>
    <col min="6077" max="6077" width="10.7109375" customWidth="1"/>
    <col min="6078" max="6078" width="10.85546875" customWidth="1"/>
    <col min="6079" max="6079" width="11.140625" customWidth="1"/>
    <col min="6080" max="6080" width="9.85546875" customWidth="1"/>
    <col min="6081" max="6081" width="1" customWidth="1"/>
    <col min="6082" max="6082" width="16.5703125" customWidth="1"/>
    <col min="6083" max="6083" width="0.5703125" customWidth="1"/>
    <col min="6084" max="6084" width="0.7109375" customWidth="1"/>
    <col min="6085" max="6085" width="27.85546875" customWidth="1"/>
    <col min="6086" max="6086" width="0.85546875" customWidth="1"/>
    <col min="6087" max="6087" width="27.42578125" customWidth="1"/>
    <col min="6088" max="6088" width="14.7109375" customWidth="1"/>
    <col min="6089" max="6089" width="0.42578125" customWidth="1"/>
    <col min="6090" max="6090" width="0.7109375" customWidth="1"/>
    <col min="6091" max="6091" width="21.7109375" customWidth="1"/>
    <col min="6092" max="6092" width="1.28515625" customWidth="1"/>
    <col min="6093" max="6093" width="21.140625" customWidth="1"/>
    <col min="6299" max="6299" width="0.7109375" customWidth="1"/>
    <col min="6300" max="6301" width="1.5703125" customWidth="1"/>
    <col min="6302" max="6302" width="16.42578125" customWidth="1"/>
    <col min="6303" max="6305" width="10.42578125" customWidth="1"/>
    <col min="6306" max="6306" width="8.7109375" customWidth="1"/>
    <col min="6307" max="6307" width="0.7109375" customWidth="1"/>
    <col min="6308" max="6308" width="3.140625" customWidth="1"/>
    <col min="6309" max="6309" width="1.140625" customWidth="1"/>
    <col min="6310" max="6310" width="18" customWidth="1"/>
    <col min="6311" max="6311" width="9.42578125" customWidth="1"/>
    <col min="6312" max="6312" width="8.7109375" customWidth="1"/>
    <col min="6313" max="6313" width="9.28515625" customWidth="1"/>
    <col min="6314" max="6314" width="10.140625" customWidth="1"/>
    <col min="6315" max="6315" width="5.140625" customWidth="1"/>
    <col min="6316" max="6316" width="10.140625" customWidth="1"/>
    <col min="6317" max="6317" width="6.42578125" customWidth="1"/>
    <col min="6319" max="6319" width="1.28515625" customWidth="1"/>
    <col min="6320" max="6320" width="1.42578125" customWidth="1"/>
    <col min="6321" max="6321" width="8.28515625" customWidth="1"/>
    <col min="6323" max="6324" width="10.7109375" customWidth="1"/>
    <col min="6325" max="6325" width="10.28515625" customWidth="1"/>
    <col min="6326" max="6326" width="11.28515625" customWidth="1"/>
    <col min="6327" max="6327" width="7.7109375" customWidth="1"/>
    <col min="6328" max="6328" width="10.140625" customWidth="1"/>
    <col min="6329" max="6329" width="6.5703125" customWidth="1"/>
    <col min="6330" max="6330" width="1.140625" customWidth="1"/>
    <col min="6331" max="6331" width="24.5703125" customWidth="1"/>
    <col min="6332" max="6332" width="9.85546875" customWidth="1"/>
    <col min="6333" max="6333" width="10.7109375" customWidth="1"/>
    <col min="6334" max="6334" width="10.85546875" customWidth="1"/>
    <col min="6335" max="6335" width="11.140625" customWidth="1"/>
    <col min="6336" max="6336" width="9.85546875" customWidth="1"/>
    <col min="6337" max="6337" width="1" customWidth="1"/>
    <col min="6338" max="6338" width="16.5703125" customWidth="1"/>
    <col min="6339" max="6339" width="0.5703125" customWidth="1"/>
    <col min="6340" max="6340" width="0.7109375" customWidth="1"/>
    <col min="6341" max="6341" width="27.85546875" customWidth="1"/>
    <col min="6342" max="6342" width="0.85546875" customWidth="1"/>
    <col min="6343" max="6343" width="27.42578125" customWidth="1"/>
    <col min="6344" max="6344" width="14.7109375" customWidth="1"/>
    <col min="6345" max="6345" width="0.42578125" customWidth="1"/>
    <col min="6346" max="6346" width="0.7109375" customWidth="1"/>
    <col min="6347" max="6347" width="21.7109375" customWidth="1"/>
    <col min="6348" max="6348" width="1.28515625" customWidth="1"/>
    <col min="6349" max="6349" width="21.140625" customWidth="1"/>
    <col min="6555" max="6555" width="0.7109375" customWidth="1"/>
    <col min="6556" max="6557" width="1.5703125" customWidth="1"/>
    <col min="6558" max="6558" width="16.42578125" customWidth="1"/>
    <col min="6559" max="6561" width="10.42578125" customWidth="1"/>
    <col min="6562" max="6562" width="8.7109375" customWidth="1"/>
    <col min="6563" max="6563" width="0.7109375" customWidth="1"/>
    <col min="6564" max="6564" width="3.140625" customWidth="1"/>
    <col min="6565" max="6565" width="1.140625" customWidth="1"/>
    <col min="6566" max="6566" width="18" customWidth="1"/>
    <col min="6567" max="6567" width="9.42578125" customWidth="1"/>
    <col min="6568" max="6568" width="8.7109375" customWidth="1"/>
    <col min="6569" max="6569" width="9.28515625" customWidth="1"/>
    <col min="6570" max="6570" width="10.140625" customWidth="1"/>
    <col min="6571" max="6571" width="5.140625" customWidth="1"/>
    <col min="6572" max="6572" width="10.140625" customWidth="1"/>
    <col min="6573" max="6573" width="6.42578125" customWidth="1"/>
    <col min="6575" max="6575" width="1.28515625" customWidth="1"/>
    <col min="6576" max="6576" width="1.42578125" customWidth="1"/>
    <col min="6577" max="6577" width="8.28515625" customWidth="1"/>
    <col min="6579" max="6580" width="10.7109375" customWidth="1"/>
    <col min="6581" max="6581" width="10.28515625" customWidth="1"/>
    <col min="6582" max="6582" width="11.28515625" customWidth="1"/>
    <col min="6583" max="6583" width="7.7109375" customWidth="1"/>
    <col min="6584" max="6584" width="10.140625" customWidth="1"/>
    <col min="6585" max="6585" width="6.5703125" customWidth="1"/>
    <col min="6586" max="6586" width="1.140625" customWidth="1"/>
    <col min="6587" max="6587" width="24.5703125" customWidth="1"/>
    <col min="6588" max="6588" width="9.85546875" customWidth="1"/>
    <col min="6589" max="6589" width="10.7109375" customWidth="1"/>
    <col min="6590" max="6590" width="10.85546875" customWidth="1"/>
    <col min="6591" max="6591" width="11.140625" customWidth="1"/>
    <col min="6592" max="6592" width="9.85546875" customWidth="1"/>
    <col min="6593" max="6593" width="1" customWidth="1"/>
    <col min="6594" max="6594" width="16.5703125" customWidth="1"/>
    <col min="6595" max="6595" width="0.5703125" customWidth="1"/>
    <col min="6596" max="6596" width="0.7109375" customWidth="1"/>
    <col min="6597" max="6597" width="27.85546875" customWidth="1"/>
    <col min="6598" max="6598" width="0.85546875" customWidth="1"/>
    <col min="6599" max="6599" width="27.42578125" customWidth="1"/>
    <col min="6600" max="6600" width="14.7109375" customWidth="1"/>
    <col min="6601" max="6601" width="0.42578125" customWidth="1"/>
    <col min="6602" max="6602" width="0.7109375" customWidth="1"/>
    <col min="6603" max="6603" width="21.7109375" customWidth="1"/>
    <col min="6604" max="6604" width="1.28515625" customWidth="1"/>
    <col min="6605" max="6605" width="21.140625" customWidth="1"/>
    <col min="6811" max="6811" width="0.7109375" customWidth="1"/>
    <col min="6812" max="6813" width="1.5703125" customWidth="1"/>
    <col min="6814" max="6814" width="16.42578125" customWidth="1"/>
    <col min="6815" max="6817" width="10.42578125" customWidth="1"/>
    <col min="6818" max="6818" width="8.7109375" customWidth="1"/>
    <col min="6819" max="6819" width="0.7109375" customWidth="1"/>
    <col min="6820" max="6820" width="3.140625" customWidth="1"/>
    <col min="6821" max="6821" width="1.140625" customWidth="1"/>
    <col min="6822" max="6822" width="18" customWidth="1"/>
    <col min="6823" max="6823" width="9.42578125" customWidth="1"/>
    <col min="6824" max="6824" width="8.7109375" customWidth="1"/>
    <col min="6825" max="6825" width="9.28515625" customWidth="1"/>
    <col min="6826" max="6826" width="10.140625" customWidth="1"/>
    <col min="6827" max="6827" width="5.140625" customWidth="1"/>
    <col min="6828" max="6828" width="10.140625" customWidth="1"/>
    <col min="6829" max="6829" width="6.42578125" customWidth="1"/>
    <col min="6831" max="6831" width="1.28515625" customWidth="1"/>
    <col min="6832" max="6832" width="1.42578125" customWidth="1"/>
    <col min="6833" max="6833" width="8.28515625" customWidth="1"/>
    <col min="6835" max="6836" width="10.7109375" customWidth="1"/>
    <col min="6837" max="6837" width="10.28515625" customWidth="1"/>
    <col min="6838" max="6838" width="11.28515625" customWidth="1"/>
    <col min="6839" max="6839" width="7.7109375" customWidth="1"/>
    <col min="6840" max="6840" width="10.140625" customWidth="1"/>
    <col min="6841" max="6841" width="6.5703125" customWidth="1"/>
    <col min="6842" max="6842" width="1.140625" customWidth="1"/>
    <col min="6843" max="6843" width="24.5703125" customWidth="1"/>
    <col min="6844" max="6844" width="9.85546875" customWidth="1"/>
    <col min="6845" max="6845" width="10.7109375" customWidth="1"/>
    <col min="6846" max="6846" width="10.85546875" customWidth="1"/>
    <col min="6847" max="6847" width="11.140625" customWidth="1"/>
    <col min="6848" max="6848" width="9.85546875" customWidth="1"/>
    <col min="6849" max="6849" width="1" customWidth="1"/>
    <col min="6850" max="6850" width="16.5703125" customWidth="1"/>
    <col min="6851" max="6851" width="0.5703125" customWidth="1"/>
    <col min="6852" max="6852" width="0.7109375" customWidth="1"/>
    <col min="6853" max="6853" width="27.85546875" customWidth="1"/>
    <col min="6854" max="6854" width="0.85546875" customWidth="1"/>
    <col min="6855" max="6855" width="27.42578125" customWidth="1"/>
    <col min="6856" max="6856" width="14.7109375" customWidth="1"/>
    <col min="6857" max="6857" width="0.42578125" customWidth="1"/>
    <col min="6858" max="6858" width="0.7109375" customWidth="1"/>
    <col min="6859" max="6859" width="21.7109375" customWidth="1"/>
    <col min="6860" max="6860" width="1.28515625" customWidth="1"/>
    <col min="6861" max="6861" width="21.140625" customWidth="1"/>
    <col min="7067" max="7067" width="0.7109375" customWidth="1"/>
    <col min="7068" max="7069" width="1.5703125" customWidth="1"/>
    <col min="7070" max="7070" width="16.42578125" customWidth="1"/>
    <col min="7071" max="7073" width="10.42578125" customWidth="1"/>
    <col min="7074" max="7074" width="8.7109375" customWidth="1"/>
    <col min="7075" max="7075" width="0.7109375" customWidth="1"/>
    <col min="7076" max="7076" width="3.140625" customWidth="1"/>
    <col min="7077" max="7077" width="1.140625" customWidth="1"/>
    <col min="7078" max="7078" width="18" customWidth="1"/>
    <col min="7079" max="7079" width="9.42578125" customWidth="1"/>
    <col min="7080" max="7080" width="8.7109375" customWidth="1"/>
    <col min="7081" max="7081" width="9.28515625" customWidth="1"/>
    <col min="7082" max="7082" width="10.140625" customWidth="1"/>
    <col min="7083" max="7083" width="5.140625" customWidth="1"/>
    <col min="7084" max="7084" width="10.140625" customWidth="1"/>
    <col min="7085" max="7085" width="6.42578125" customWidth="1"/>
    <col min="7087" max="7087" width="1.28515625" customWidth="1"/>
    <col min="7088" max="7088" width="1.42578125" customWidth="1"/>
    <col min="7089" max="7089" width="8.28515625" customWidth="1"/>
    <col min="7091" max="7092" width="10.7109375" customWidth="1"/>
    <col min="7093" max="7093" width="10.28515625" customWidth="1"/>
    <col min="7094" max="7094" width="11.28515625" customWidth="1"/>
    <col min="7095" max="7095" width="7.7109375" customWidth="1"/>
    <col min="7096" max="7096" width="10.140625" customWidth="1"/>
    <col min="7097" max="7097" width="6.5703125" customWidth="1"/>
    <col min="7098" max="7098" width="1.140625" customWidth="1"/>
    <col min="7099" max="7099" width="24.5703125" customWidth="1"/>
    <col min="7100" max="7100" width="9.85546875" customWidth="1"/>
    <col min="7101" max="7101" width="10.7109375" customWidth="1"/>
    <col min="7102" max="7102" width="10.85546875" customWidth="1"/>
    <col min="7103" max="7103" width="11.140625" customWidth="1"/>
    <col min="7104" max="7104" width="9.85546875" customWidth="1"/>
    <col min="7105" max="7105" width="1" customWidth="1"/>
    <col min="7106" max="7106" width="16.5703125" customWidth="1"/>
    <col min="7107" max="7107" width="0.5703125" customWidth="1"/>
    <col min="7108" max="7108" width="0.7109375" customWidth="1"/>
    <col min="7109" max="7109" width="27.85546875" customWidth="1"/>
    <col min="7110" max="7110" width="0.85546875" customWidth="1"/>
    <col min="7111" max="7111" width="27.42578125" customWidth="1"/>
    <col min="7112" max="7112" width="14.7109375" customWidth="1"/>
    <col min="7113" max="7113" width="0.42578125" customWidth="1"/>
    <col min="7114" max="7114" width="0.7109375" customWidth="1"/>
    <col min="7115" max="7115" width="21.7109375" customWidth="1"/>
    <col min="7116" max="7116" width="1.28515625" customWidth="1"/>
    <col min="7117" max="7117" width="21.140625" customWidth="1"/>
    <col min="7323" max="7323" width="0.7109375" customWidth="1"/>
    <col min="7324" max="7325" width="1.5703125" customWidth="1"/>
    <col min="7326" max="7326" width="16.42578125" customWidth="1"/>
    <col min="7327" max="7329" width="10.42578125" customWidth="1"/>
    <col min="7330" max="7330" width="8.7109375" customWidth="1"/>
    <col min="7331" max="7331" width="0.7109375" customWidth="1"/>
    <col min="7332" max="7332" width="3.140625" customWidth="1"/>
    <col min="7333" max="7333" width="1.140625" customWidth="1"/>
    <col min="7334" max="7334" width="18" customWidth="1"/>
    <col min="7335" max="7335" width="9.42578125" customWidth="1"/>
    <col min="7336" max="7336" width="8.7109375" customWidth="1"/>
    <col min="7337" max="7337" width="9.28515625" customWidth="1"/>
    <col min="7338" max="7338" width="10.140625" customWidth="1"/>
    <col min="7339" max="7339" width="5.140625" customWidth="1"/>
    <col min="7340" max="7340" width="10.140625" customWidth="1"/>
    <col min="7341" max="7341" width="6.42578125" customWidth="1"/>
    <col min="7343" max="7343" width="1.28515625" customWidth="1"/>
    <col min="7344" max="7344" width="1.42578125" customWidth="1"/>
    <col min="7345" max="7345" width="8.28515625" customWidth="1"/>
    <col min="7347" max="7348" width="10.7109375" customWidth="1"/>
    <col min="7349" max="7349" width="10.28515625" customWidth="1"/>
    <col min="7350" max="7350" width="11.28515625" customWidth="1"/>
    <col min="7351" max="7351" width="7.7109375" customWidth="1"/>
    <col min="7352" max="7352" width="10.140625" customWidth="1"/>
    <col min="7353" max="7353" width="6.5703125" customWidth="1"/>
    <col min="7354" max="7354" width="1.140625" customWidth="1"/>
    <col min="7355" max="7355" width="24.5703125" customWidth="1"/>
    <col min="7356" max="7356" width="9.85546875" customWidth="1"/>
    <col min="7357" max="7357" width="10.7109375" customWidth="1"/>
    <col min="7358" max="7358" width="10.85546875" customWidth="1"/>
    <col min="7359" max="7359" width="11.140625" customWidth="1"/>
    <col min="7360" max="7360" width="9.85546875" customWidth="1"/>
    <col min="7361" max="7361" width="1" customWidth="1"/>
    <col min="7362" max="7362" width="16.5703125" customWidth="1"/>
    <col min="7363" max="7363" width="0.5703125" customWidth="1"/>
    <col min="7364" max="7364" width="0.7109375" customWidth="1"/>
    <col min="7365" max="7365" width="27.85546875" customWidth="1"/>
    <col min="7366" max="7366" width="0.85546875" customWidth="1"/>
    <col min="7367" max="7367" width="27.42578125" customWidth="1"/>
    <col min="7368" max="7368" width="14.7109375" customWidth="1"/>
    <col min="7369" max="7369" width="0.42578125" customWidth="1"/>
    <col min="7370" max="7370" width="0.7109375" customWidth="1"/>
    <col min="7371" max="7371" width="21.7109375" customWidth="1"/>
    <col min="7372" max="7372" width="1.28515625" customWidth="1"/>
    <col min="7373" max="7373" width="21.140625" customWidth="1"/>
    <col min="7579" max="7579" width="0.7109375" customWidth="1"/>
    <col min="7580" max="7581" width="1.5703125" customWidth="1"/>
    <col min="7582" max="7582" width="16.42578125" customWidth="1"/>
    <col min="7583" max="7585" width="10.42578125" customWidth="1"/>
    <col min="7586" max="7586" width="8.7109375" customWidth="1"/>
    <col min="7587" max="7587" width="0.7109375" customWidth="1"/>
    <col min="7588" max="7588" width="3.140625" customWidth="1"/>
    <col min="7589" max="7589" width="1.140625" customWidth="1"/>
    <col min="7590" max="7590" width="18" customWidth="1"/>
    <col min="7591" max="7591" width="9.42578125" customWidth="1"/>
    <col min="7592" max="7592" width="8.7109375" customWidth="1"/>
    <col min="7593" max="7593" width="9.28515625" customWidth="1"/>
    <col min="7594" max="7594" width="10.140625" customWidth="1"/>
    <col min="7595" max="7595" width="5.140625" customWidth="1"/>
    <col min="7596" max="7596" width="10.140625" customWidth="1"/>
    <col min="7597" max="7597" width="6.42578125" customWidth="1"/>
    <col min="7599" max="7599" width="1.28515625" customWidth="1"/>
    <col min="7600" max="7600" width="1.42578125" customWidth="1"/>
    <col min="7601" max="7601" width="8.28515625" customWidth="1"/>
    <col min="7603" max="7604" width="10.7109375" customWidth="1"/>
    <col min="7605" max="7605" width="10.28515625" customWidth="1"/>
    <col min="7606" max="7606" width="11.28515625" customWidth="1"/>
    <col min="7607" max="7607" width="7.7109375" customWidth="1"/>
    <col min="7608" max="7608" width="10.140625" customWidth="1"/>
    <col min="7609" max="7609" width="6.5703125" customWidth="1"/>
    <col min="7610" max="7610" width="1.140625" customWidth="1"/>
    <col min="7611" max="7611" width="24.5703125" customWidth="1"/>
    <col min="7612" max="7612" width="9.85546875" customWidth="1"/>
    <col min="7613" max="7613" width="10.7109375" customWidth="1"/>
    <col min="7614" max="7614" width="10.85546875" customWidth="1"/>
    <col min="7615" max="7615" width="11.140625" customWidth="1"/>
    <col min="7616" max="7616" width="9.85546875" customWidth="1"/>
    <col min="7617" max="7617" width="1" customWidth="1"/>
    <col min="7618" max="7618" width="16.5703125" customWidth="1"/>
    <col min="7619" max="7619" width="0.5703125" customWidth="1"/>
    <col min="7620" max="7620" width="0.7109375" customWidth="1"/>
    <col min="7621" max="7621" width="27.85546875" customWidth="1"/>
    <col min="7622" max="7622" width="0.85546875" customWidth="1"/>
    <col min="7623" max="7623" width="27.42578125" customWidth="1"/>
    <col min="7624" max="7624" width="14.7109375" customWidth="1"/>
    <col min="7625" max="7625" width="0.42578125" customWidth="1"/>
    <col min="7626" max="7626" width="0.7109375" customWidth="1"/>
    <col min="7627" max="7627" width="21.7109375" customWidth="1"/>
    <col min="7628" max="7628" width="1.28515625" customWidth="1"/>
    <col min="7629" max="7629" width="21.140625" customWidth="1"/>
    <col min="7835" max="7835" width="0.7109375" customWidth="1"/>
    <col min="7836" max="7837" width="1.5703125" customWidth="1"/>
    <col min="7838" max="7838" width="16.42578125" customWidth="1"/>
    <col min="7839" max="7841" width="10.42578125" customWidth="1"/>
    <col min="7842" max="7842" width="8.7109375" customWidth="1"/>
    <col min="7843" max="7843" width="0.7109375" customWidth="1"/>
    <col min="7844" max="7844" width="3.140625" customWidth="1"/>
    <col min="7845" max="7845" width="1.140625" customWidth="1"/>
    <col min="7846" max="7846" width="18" customWidth="1"/>
    <col min="7847" max="7847" width="9.42578125" customWidth="1"/>
    <col min="7848" max="7848" width="8.7109375" customWidth="1"/>
    <col min="7849" max="7849" width="9.28515625" customWidth="1"/>
    <col min="7850" max="7850" width="10.140625" customWidth="1"/>
    <col min="7851" max="7851" width="5.140625" customWidth="1"/>
    <col min="7852" max="7852" width="10.140625" customWidth="1"/>
    <col min="7853" max="7853" width="6.42578125" customWidth="1"/>
    <col min="7855" max="7855" width="1.28515625" customWidth="1"/>
    <col min="7856" max="7856" width="1.42578125" customWidth="1"/>
    <col min="7857" max="7857" width="8.28515625" customWidth="1"/>
    <col min="7859" max="7860" width="10.7109375" customWidth="1"/>
    <col min="7861" max="7861" width="10.28515625" customWidth="1"/>
    <col min="7862" max="7862" width="11.28515625" customWidth="1"/>
    <col min="7863" max="7863" width="7.7109375" customWidth="1"/>
    <col min="7864" max="7864" width="10.140625" customWidth="1"/>
    <col min="7865" max="7865" width="6.5703125" customWidth="1"/>
    <col min="7866" max="7866" width="1.140625" customWidth="1"/>
    <col min="7867" max="7867" width="24.5703125" customWidth="1"/>
    <col min="7868" max="7868" width="9.85546875" customWidth="1"/>
    <col min="7869" max="7869" width="10.7109375" customWidth="1"/>
    <col min="7870" max="7870" width="10.85546875" customWidth="1"/>
    <col min="7871" max="7871" width="11.140625" customWidth="1"/>
    <col min="7872" max="7872" width="9.85546875" customWidth="1"/>
    <col min="7873" max="7873" width="1" customWidth="1"/>
    <col min="7874" max="7874" width="16.5703125" customWidth="1"/>
    <col min="7875" max="7875" width="0.5703125" customWidth="1"/>
    <col min="7876" max="7876" width="0.7109375" customWidth="1"/>
    <col min="7877" max="7877" width="27.85546875" customWidth="1"/>
    <col min="7878" max="7878" width="0.85546875" customWidth="1"/>
    <col min="7879" max="7879" width="27.42578125" customWidth="1"/>
    <col min="7880" max="7880" width="14.7109375" customWidth="1"/>
    <col min="7881" max="7881" width="0.42578125" customWidth="1"/>
    <col min="7882" max="7882" width="0.7109375" customWidth="1"/>
    <col min="7883" max="7883" width="21.7109375" customWidth="1"/>
    <col min="7884" max="7884" width="1.28515625" customWidth="1"/>
    <col min="7885" max="7885" width="21.140625" customWidth="1"/>
    <col min="8091" max="8091" width="0.7109375" customWidth="1"/>
    <col min="8092" max="8093" width="1.5703125" customWidth="1"/>
    <col min="8094" max="8094" width="16.42578125" customWidth="1"/>
    <col min="8095" max="8097" width="10.42578125" customWidth="1"/>
    <col min="8098" max="8098" width="8.7109375" customWidth="1"/>
    <col min="8099" max="8099" width="0.7109375" customWidth="1"/>
    <col min="8100" max="8100" width="3.140625" customWidth="1"/>
    <col min="8101" max="8101" width="1.140625" customWidth="1"/>
    <col min="8102" max="8102" width="18" customWidth="1"/>
    <col min="8103" max="8103" width="9.42578125" customWidth="1"/>
    <col min="8104" max="8104" width="8.7109375" customWidth="1"/>
    <col min="8105" max="8105" width="9.28515625" customWidth="1"/>
    <col min="8106" max="8106" width="10.140625" customWidth="1"/>
    <col min="8107" max="8107" width="5.140625" customWidth="1"/>
    <col min="8108" max="8108" width="10.140625" customWidth="1"/>
    <col min="8109" max="8109" width="6.42578125" customWidth="1"/>
    <col min="8111" max="8111" width="1.28515625" customWidth="1"/>
    <col min="8112" max="8112" width="1.42578125" customWidth="1"/>
    <col min="8113" max="8113" width="8.28515625" customWidth="1"/>
    <col min="8115" max="8116" width="10.7109375" customWidth="1"/>
    <col min="8117" max="8117" width="10.28515625" customWidth="1"/>
    <col min="8118" max="8118" width="11.28515625" customWidth="1"/>
    <col min="8119" max="8119" width="7.7109375" customWidth="1"/>
    <col min="8120" max="8120" width="10.140625" customWidth="1"/>
    <col min="8121" max="8121" width="6.5703125" customWidth="1"/>
    <col min="8122" max="8122" width="1.140625" customWidth="1"/>
    <col min="8123" max="8123" width="24.5703125" customWidth="1"/>
    <col min="8124" max="8124" width="9.85546875" customWidth="1"/>
    <col min="8125" max="8125" width="10.7109375" customWidth="1"/>
    <col min="8126" max="8126" width="10.85546875" customWidth="1"/>
    <col min="8127" max="8127" width="11.140625" customWidth="1"/>
    <col min="8128" max="8128" width="9.85546875" customWidth="1"/>
    <col min="8129" max="8129" width="1" customWidth="1"/>
    <col min="8130" max="8130" width="16.5703125" customWidth="1"/>
    <col min="8131" max="8131" width="0.5703125" customWidth="1"/>
    <col min="8132" max="8132" width="0.7109375" customWidth="1"/>
    <col min="8133" max="8133" width="27.85546875" customWidth="1"/>
    <col min="8134" max="8134" width="0.85546875" customWidth="1"/>
    <col min="8135" max="8135" width="27.42578125" customWidth="1"/>
    <col min="8136" max="8136" width="14.7109375" customWidth="1"/>
    <col min="8137" max="8137" width="0.42578125" customWidth="1"/>
    <col min="8138" max="8138" width="0.7109375" customWidth="1"/>
    <col min="8139" max="8139" width="21.7109375" customWidth="1"/>
    <col min="8140" max="8140" width="1.28515625" customWidth="1"/>
    <col min="8141" max="8141" width="21.140625" customWidth="1"/>
    <col min="8347" max="8347" width="0.7109375" customWidth="1"/>
    <col min="8348" max="8349" width="1.5703125" customWidth="1"/>
    <col min="8350" max="8350" width="16.42578125" customWidth="1"/>
    <col min="8351" max="8353" width="10.42578125" customWidth="1"/>
    <col min="8354" max="8354" width="8.7109375" customWidth="1"/>
    <col min="8355" max="8355" width="0.7109375" customWidth="1"/>
    <col min="8356" max="8356" width="3.140625" customWidth="1"/>
    <col min="8357" max="8357" width="1.140625" customWidth="1"/>
    <col min="8358" max="8358" width="18" customWidth="1"/>
    <col min="8359" max="8359" width="9.42578125" customWidth="1"/>
    <col min="8360" max="8360" width="8.7109375" customWidth="1"/>
    <col min="8361" max="8361" width="9.28515625" customWidth="1"/>
    <col min="8362" max="8362" width="10.140625" customWidth="1"/>
    <col min="8363" max="8363" width="5.140625" customWidth="1"/>
    <col min="8364" max="8364" width="10.140625" customWidth="1"/>
    <col min="8365" max="8365" width="6.42578125" customWidth="1"/>
    <col min="8367" max="8367" width="1.28515625" customWidth="1"/>
    <col min="8368" max="8368" width="1.42578125" customWidth="1"/>
    <col min="8369" max="8369" width="8.28515625" customWidth="1"/>
    <col min="8371" max="8372" width="10.7109375" customWidth="1"/>
    <col min="8373" max="8373" width="10.28515625" customWidth="1"/>
    <col min="8374" max="8374" width="11.28515625" customWidth="1"/>
    <col min="8375" max="8375" width="7.7109375" customWidth="1"/>
    <col min="8376" max="8376" width="10.140625" customWidth="1"/>
    <col min="8377" max="8377" width="6.5703125" customWidth="1"/>
    <col min="8378" max="8378" width="1.140625" customWidth="1"/>
    <col min="8379" max="8379" width="24.5703125" customWidth="1"/>
    <col min="8380" max="8380" width="9.85546875" customWidth="1"/>
    <col min="8381" max="8381" width="10.7109375" customWidth="1"/>
    <col min="8382" max="8382" width="10.85546875" customWidth="1"/>
    <col min="8383" max="8383" width="11.140625" customWidth="1"/>
    <col min="8384" max="8384" width="9.85546875" customWidth="1"/>
    <col min="8385" max="8385" width="1" customWidth="1"/>
    <col min="8386" max="8386" width="16.5703125" customWidth="1"/>
    <col min="8387" max="8387" width="0.5703125" customWidth="1"/>
    <col min="8388" max="8388" width="0.7109375" customWidth="1"/>
    <col min="8389" max="8389" width="27.85546875" customWidth="1"/>
    <col min="8390" max="8390" width="0.85546875" customWidth="1"/>
    <col min="8391" max="8391" width="27.42578125" customWidth="1"/>
    <col min="8392" max="8392" width="14.7109375" customWidth="1"/>
    <col min="8393" max="8393" width="0.42578125" customWidth="1"/>
    <col min="8394" max="8394" width="0.7109375" customWidth="1"/>
    <col min="8395" max="8395" width="21.7109375" customWidth="1"/>
    <col min="8396" max="8396" width="1.28515625" customWidth="1"/>
    <col min="8397" max="8397" width="21.140625" customWidth="1"/>
    <col min="8603" max="8603" width="0.7109375" customWidth="1"/>
    <col min="8604" max="8605" width="1.5703125" customWidth="1"/>
    <col min="8606" max="8606" width="16.42578125" customWidth="1"/>
    <col min="8607" max="8609" width="10.42578125" customWidth="1"/>
    <col min="8610" max="8610" width="8.7109375" customWidth="1"/>
    <col min="8611" max="8611" width="0.7109375" customWidth="1"/>
    <col min="8612" max="8612" width="3.140625" customWidth="1"/>
    <col min="8613" max="8613" width="1.140625" customWidth="1"/>
    <col min="8614" max="8614" width="18" customWidth="1"/>
    <col min="8615" max="8615" width="9.42578125" customWidth="1"/>
    <col min="8616" max="8616" width="8.7109375" customWidth="1"/>
    <col min="8617" max="8617" width="9.28515625" customWidth="1"/>
    <col min="8618" max="8618" width="10.140625" customWidth="1"/>
    <col min="8619" max="8619" width="5.140625" customWidth="1"/>
    <col min="8620" max="8620" width="10.140625" customWidth="1"/>
    <col min="8621" max="8621" width="6.42578125" customWidth="1"/>
    <col min="8623" max="8623" width="1.28515625" customWidth="1"/>
    <col min="8624" max="8624" width="1.42578125" customWidth="1"/>
    <col min="8625" max="8625" width="8.28515625" customWidth="1"/>
    <col min="8627" max="8628" width="10.7109375" customWidth="1"/>
    <col min="8629" max="8629" width="10.28515625" customWidth="1"/>
    <col min="8630" max="8630" width="11.28515625" customWidth="1"/>
    <col min="8631" max="8631" width="7.7109375" customWidth="1"/>
    <col min="8632" max="8632" width="10.140625" customWidth="1"/>
    <col min="8633" max="8633" width="6.5703125" customWidth="1"/>
    <col min="8634" max="8634" width="1.140625" customWidth="1"/>
    <col min="8635" max="8635" width="24.5703125" customWidth="1"/>
    <col min="8636" max="8636" width="9.85546875" customWidth="1"/>
    <col min="8637" max="8637" width="10.7109375" customWidth="1"/>
    <col min="8638" max="8638" width="10.85546875" customWidth="1"/>
    <col min="8639" max="8639" width="11.140625" customWidth="1"/>
    <col min="8640" max="8640" width="9.85546875" customWidth="1"/>
    <col min="8641" max="8641" width="1" customWidth="1"/>
    <col min="8642" max="8642" width="16.5703125" customWidth="1"/>
    <col min="8643" max="8643" width="0.5703125" customWidth="1"/>
    <col min="8644" max="8644" width="0.7109375" customWidth="1"/>
    <col min="8645" max="8645" width="27.85546875" customWidth="1"/>
    <col min="8646" max="8646" width="0.85546875" customWidth="1"/>
    <col min="8647" max="8647" width="27.42578125" customWidth="1"/>
    <col min="8648" max="8648" width="14.7109375" customWidth="1"/>
    <col min="8649" max="8649" width="0.42578125" customWidth="1"/>
    <col min="8650" max="8650" width="0.7109375" customWidth="1"/>
    <col min="8651" max="8651" width="21.7109375" customWidth="1"/>
    <col min="8652" max="8652" width="1.28515625" customWidth="1"/>
    <col min="8653" max="8653" width="21.140625" customWidth="1"/>
    <col min="8859" max="8859" width="0.7109375" customWidth="1"/>
    <col min="8860" max="8861" width="1.5703125" customWidth="1"/>
    <col min="8862" max="8862" width="16.42578125" customWidth="1"/>
    <col min="8863" max="8865" width="10.42578125" customWidth="1"/>
    <col min="8866" max="8866" width="8.7109375" customWidth="1"/>
    <col min="8867" max="8867" width="0.7109375" customWidth="1"/>
    <col min="8868" max="8868" width="3.140625" customWidth="1"/>
    <col min="8869" max="8869" width="1.140625" customWidth="1"/>
    <col min="8870" max="8870" width="18" customWidth="1"/>
    <col min="8871" max="8871" width="9.42578125" customWidth="1"/>
    <col min="8872" max="8872" width="8.7109375" customWidth="1"/>
    <col min="8873" max="8873" width="9.28515625" customWidth="1"/>
    <col min="8874" max="8874" width="10.140625" customWidth="1"/>
    <col min="8875" max="8875" width="5.140625" customWidth="1"/>
    <col min="8876" max="8876" width="10.140625" customWidth="1"/>
    <col min="8877" max="8877" width="6.42578125" customWidth="1"/>
    <col min="8879" max="8879" width="1.28515625" customWidth="1"/>
    <col min="8880" max="8880" width="1.42578125" customWidth="1"/>
    <col min="8881" max="8881" width="8.28515625" customWidth="1"/>
    <col min="8883" max="8884" width="10.7109375" customWidth="1"/>
    <col min="8885" max="8885" width="10.28515625" customWidth="1"/>
    <col min="8886" max="8886" width="11.28515625" customWidth="1"/>
    <col min="8887" max="8887" width="7.7109375" customWidth="1"/>
    <col min="8888" max="8888" width="10.140625" customWidth="1"/>
    <col min="8889" max="8889" width="6.5703125" customWidth="1"/>
    <col min="8890" max="8890" width="1.140625" customWidth="1"/>
    <col min="8891" max="8891" width="24.5703125" customWidth="1"/>
    <col min="8892" max="8892" width="9.85546875" customWidth="1"/>
    <col min="8893" max="8893" width="10.7109375" customWidth="1"/>
    <col min="8894" max="8894" width="10.85546875" customWidth="1"/>
    <col min="8895" max="8895" width="11.140625" customWidth="1"/>
    <col min="8896" max="8896" width="9.85546875" customWidth="1"/>
    <col min="8897" max="8897" width="1" customWidth="1"/>
    <col min="8898" max="8898" width="16.5703125" customWidth="1"/>
    <col min="8899" max="8899" width="0.5703125" customWidth="1"/>
    <col min="8900" max="8900" width="0.7109375" customWidth="1"/>
    <col min="8901" max="8901" width="27.85546875" customWidth="1"/>
    <col min="8902" max="8902" width="0.85546875" customWidth="1"/>
    <col min="8903" max="8903" width="27.42578125" customWidth="1"/>
    <col min="8904" max="8904" width="14.7109375" customWidth="1"/>
    <col min="8905" max="8905" width="0.42578125" customWidth="1"/>
    <col min="8906" max="8906" width="0.7109375" customWidth="1"/>
    <col min="8907" max="8907" width="21.7109375" customWidth="1"/>
    <col min="8908" max="8908" width="1.28515625" customWidth="1"/>
    <col min="8909" max="8909" width="21.140625" customWidth="1"/>
    <col min="9115" max="9115" width="0.7109375" customWidth="1"/>
    <col min="9116" max="9117" width="1.5703125" customWidth="1"/>
    <col min="9118" max="9118" width="16.42578125" customWidth="1"/>
    <col min="9119" max="9121" width="10.42578125" customWidth="1"/>
    <col min="9122" max="9122" width="8.7109375" customWidth="1"/>
    <col min="9123" max="9123" width="0.7109375" customWidth="1"/>
    <col min="9124" max="9124" width="3.140625" customWidth="1"/>
    <col min="9125" max="9125" width="1.140625" customWidth="1"/>
    <col min="9126" max="9126" width="18" customWidth="1"/>
    <col min="9127" max="9127" width="9.42578125" customWidth="1"/>
    <col min="9128" max="9128" width="8.7109375" customWidth="1"/>
    <col min="9129" max="9129" width="9.28515625" customWidth="1"/>
    <col min="9130" max="9130" width="10.140625" customWidth="1"/>
    <col min="9131" max="9131" width="5.140625" customWidth="1"/>
    <col min="9132" max="9132" width="10.140625" customWidth="1"/>
    <col min="9133" max="9133" width="6.42578125" customWidth="1"/>
    <col min="9135" max="9135" width="1.28515625" customWidth="1"/>
    <col min="9136" max="9136" width="1.42578125" customWidth="1"/>
    <col min="9137" max="9137" width="8.28515625" customWidth="1"/>
    <col min="9139" max="9140" width="10.7109375" customWidth="1"/>
    <col min="9141" max="9141" width="10.28515625" customWidth="1"/>
    <col min="9142" max="9142" width="11.28515625" customWidth="1"/>
    <col min="9143" max="9143" width="7.7109375" customWidth="1"/>
    <col min="9144" max="9144" width="10.140625" customWidth="1"/>
    <col min="9145" max="9145" width="6.5703125" customWidth="1"/>
    <col min="9146" max="9146" width="1.140625" customWidth="1"/>
    <col min="9147" max="9147" width="24.5703125" customWidth="1"/>
    <col min="9148" max="9148" width="9.85546875" customWidth="1"/>
    <col min="9149" max="9149" width="10.7109375" customWidth="1"/>
    <col min="9150" max="9150" width="10.85546875" customWidth="1"/>
    <col min="9151" max="9151" width="11.140625" customWidth="1"/>
    <col min="9152" max="9152" width="9.85546875" customWidth="1"/>
    <col min="9153" max="9153" width="1" customWidth="1"/>
    <col min="9154" max="9154" width="16.5703125" customWidth="1"/>
    <col min="9155" max="9155" width="0.5703125" customWidth="1"/>
    <col min="9156" max="9156" width="0.7109375" customWidth="1"/>
    <col min="9157" max="9157" width="27.85546875" customWidth="1"/>
    <col min="9158" max="9158" width="0.85546875" customWidth="1"/>
    <col min="9159" max="9159" width="27.42578125" customWidth="1"/>
    <col min="9160" max="9160" width="14.7109375" customWidth="1"/>
    <col min="9161" max="9161" width="0.42578125" customWidth="1"/>
    <col min="9162" max="9162" width="0.7109375" customWidth="1"/>
    <col min="9163" max="9163" width="21.7109375" customWidth="1"/>
    <col min="9164" max="9164" width="1.28515625" customWidth="1"/>
    <col min="9165" max="9165" width="21.140625" customWidth="1"/>
    <col min="9371" max="9371" width="0.7109375" customWidth="1"/>
    <col min="9372" max="9373" width="1.5703125" customWidth="1"/>
    <col min="9374" max="9374" width="16.42578125" customWidth="1"/>
    <col min="9375" max="9377" width="10.42578125" customWidth="1"/>
    <col min="9378" max="9378" width="8.7109375" customWidth="1"/>
    <col min="9379" max="9379" width="0.7109375" customWidth="1"/>
    <col min="9380" max="9380" width="3.140625" customWidth="1"/>
    <col min="9381" max="9381" width="1.140625" customWidth="1"/>
    <col min="9382" max="9382" width="18" customWidth="1"/>
    <col min="9383" max="9383" width="9.42578125" customWidth="1"/>
    <col min="9384" max="9384" width="8.7109375" customWidth="1"/>
    <col min="9385" max="9385" width="9.28515625" customWidth="1"/>
    <col min="9386" max="9386" width="10.140625" customWidth="1"/>
    <col min="9387" max="9387" width="5.140625" customWidth="1"/>
    <col min="9388" max="9388" width="10.140625" customWidth="1"/>
    <col min="9389" max="9389" width="6.42578125" customWidth="1"/>
    <col min="9391" max="9391" width="1.28515625" customWidth="1"/>
    <col min="9392" max="9392" width="1.42578125" customWidth="1"/>
    <col min="9393" max="9393" width="8.28515625" customWidth="1"/>
    <col min="9395" max="9396" width="10.7109375" customWidth="1"/>
    <col min="9397" max="9397" width="10.28515625" customWidth="1"/>
    <col min="9398" max="9398" width="11.28515625" customWidth="1"/>
    <col min="9399" max="9399" width="7.7109375" customWidth="1"/>
    <col min="9400" max="9400" width="10.140625" customWidth="1"/>
    <col min="9401" max="9401" width="6.5703125" customWidth="1"/>
    <col min="9402" max="9402" width="1.140625" customWidth="1"/>
    <col min="9403" max="9403" width="24.5703125" customWidth="1"/>
    <col min="9404" max="9404" width="9.85546875" customWidth="1"/>
    <col min="9405" max="9405" width="10.7109375" customWidth="1"/>
    <col min="9406" max="9406" width="10.85546875" customWidth="1"/>
    <col min="9407" max="9407" width="11.140625" customWidth="1"/>
    <col min="9408" max="9408" width="9.85546875" customWidth="1"/>
    <col min="9409" max="9409" width="1" customWidth="1"/>
    <col min="9410" max="9410" width="16.5703125" customWidth="1"/>
    <col min="9411" max="9411" width="0.5703125" customWidth="1"/>
    <col min="9412" max="9412" width="0.7109375" customWidth="1"/>
    <col min="9413" max="9413" width="27.85546875" customWidth="1"/>
    <col min="9414" max="9414" width="0.85546875" customWidth="1"/>
    <col min="9415" max="9415" width="27.42578125" customWidth="1"/>
    <col min="9416" max="9416" width="14.7109375" customWidth="1"/>
    <col min="9417" max="9417" width="0.42578125" customWidth="1"/>
    <col min="9418" max="9418" width="0.7109375" customWidth="1"/>
    <col min="9419" max="9419" width="21.7109375" customWidth="1"/>
    <col min="9420" max="9420" width="1.28515625" customWidth="1"/>
    <col min="9421" max="9421" width="21.140625" customWidth="1"/>
    <col min="9627" max="9627" width="0.7109375" customWidth="1"/>
    <col min="9628" max="9629" width="1.5703125" customWidth="1"/>
    <col min="9630" max="9630" width="16.42578125" customWidth="1"/>
    <col min="9631" max="9633" width="10.42578125" customWidth="1"/>
    <col min="9634" max="9634" width="8.7109375" customWidth="1"/>
    <col min="9635" max="9635" width="0.7109375" customWidth="1"/>
    <col min="9636" max="9636" width="3.140625" customWidth="1"/>
    <col min="9637" max="9637" width="1.140625" customWidth="1"/>
    <col min="9638" max="9638" width="18" customWidth="1"/>
    <col min="9639" max="9639" width="9.42578125" customWidth="1"/>
    <col min="9640" max="9640" width="8.7109375" customWidth="1"/>
    <col min="9641" max="9641" width="9.28515625" customWidth="1"/>
    <col min="9642" max="9642" width="10.140625" customWidth="1"/>
    <col min="9643" max="9643" width="5.140625" customWidth="1"/>
    <col min="9644" max="9644" width="10.140625" customWidth="1"/>
    <col min="9645" max="9645" width="6.42578125" customWidth="1"/>
    <col min="9647" max="9647" width="1.28515625" customWidth="1"/>
    <col min="9648" max="9648" width="1.42578125" customWidth="1"/>
    <col min="9649" max="9649" width="8.28515625" customWidth="1"/>
    <col min="9651" max="9652" width="10.7109375" customWidth="1"/>
    <col min="9653" max="9653" width="10.28515625" customWidth="1"/>
    <col min="9654" max="9654" width="11.28515625" customWidth="1"/>
    <col min="9655" max="9655" width="7.7109375" customWidth="1"/>
    <col min="9656" max="9656" width="10.140625" customWidth="1"/>
    <col min="9657" max="9657" width="6.5703125" customWidth="1"/>
    <col min="9658" max="9658" width="1.140625" customWidth="1"/>
    <col min="9659" max="9659" width="24.5703125" customWidth="1"/>
    <col min="9660" max="9660" width="9.85546875" customWidth="1"/>
    <col min="9661" max="9661" width="10.7109375" customWidth="1"/>
    <col min="9662" max="9662" width="10.85546875" customWidth="1"/>
    <col min="9663" max="9663" width="11.140625" customWidth="1"/>
    <col min="9664" max="9664" width="9.85546875" customWidth="1"/>
    <col min="9665" max="9665" width="1" customWidth="1"/>
    <col min="9666" max="9666" width="16.5703125" customWidth="1"/>
    <col min="9667" max="9667" width="0.5703125" customWidth="1"/>
    <col min="9668" max="9668" width="0.7109375" customWidth="1"/>
    <col min="9669" max="9669" width="27.85546875" customWidth="1"/>
    <col min="9670" max="9670" width="0.85546875" customWidth="1"/>
    <col min="9671" max="9671" width="27.42578125" customWidth="1"/>
    <col min="9672" max="9672" width="14.7109375" customWidth="1"/>
    <col min="9673" max="9673" width="0.42578125" customWidth="1"/>
    <col min="9674" max="9674" width="0.7109375" customWidth="1"/>
    <col min="9675" max="9675" width="21.7109375" customWidth="1"/>
    <col min="9676" max="9676" width="1.28515625" customWidth="1"/>
    <col min="9677" max="9677" width="21.140625" customWidth="1"/>
    <col min="9883" max="9883" width="0.7109375" customWidth="1"/>
    <col min="9884" max="9885" width="1.5703125" customWidth="1"/>
    <col min="9886" max="9886" width="16.42578125" customWidth="1"/>
    <col min="9887" max="9889" width="10.42578125" customWidth="1"/>
    <col min="9890" max="9890" width="8.7109375" customWidth="1"/>
    <col min="9891" max="9891" width="0.7109375" customWidth="1"/>
    <col min="9892" max="9892" width="3.140625" customWidth="1"/>
    <col min="9893" max="9893" width="1.140625" customWidth="1"/>
    <col min="9894" max="9894" width="18" customWidth="1"/>
    <col min="9895" max="9895" width="9.42578125" customWidth="1"/>
    <col min="9896" max="9896" width="8.7109375" customWidth="1"/>
    <col min="9897" max="9897" width="9.28515625" customWidth="1"/>
    <col min="9898" max="9898" width="10.140625" customWidth="1"/>
    <col min="9899" max="9899" width="5.140625" customWidth="1"/>
    <col min="9900" max="9900" width="10.140625" customWidth="1"/>
    <col min="9901" max="9901" width="6.42578125" customWidth="1"/>
    <col min="9903" max="9903" width="1.28515625" customWidth="1"/>
    <col min="9904" max="9904" width="1.42578125" customWidth="1"/>
    <col min="9905" max="9905" width="8.28515625" customWidth="1"/>
    <col min="9907" max="9908" width="10.7109375" customWidth="1"/>
    <col min="9909" max="9909" width="10.28515625" customWidth="1"/>
    <col min="9910" max="9910" width="11.28515625" customWidth="1"/>
    <col min="9911" max="9911" width="7.7109375" customWidth="1"/>
    <col min="9912" max="9912" width="10.140625" customWidth="1"/>
    <col min="9913" max="9913" width="6.5703125" customWidth="1"/>
    <col min="9914" max="9914" width="1.140625" customWidth="1"/>
    <col min="9915" max="9915" width="24.5703125" customWidth="1"/>
    <col min="9916" max="9916" width="9.85546875" customWidth="1"/>
    <col min="9917" max="9917" width="10.7109375" customWidth="1"/>
    <col min="9918" max="9918" width="10.85546875" customWidth="1"/>
    <col min="9919" max="9919" width="11.140625" customWidth="1"/>
    <col min="9920" max="9920" width="9.85546875" customWidth="1"/>
    <col min="9921" max="9921" width="1" customWidth="1"/>
    <col min="9922" max="9922" width="16.5703125" customWidth="1"/>
    <col min="9923" max="9923" width="0.5703125" customWidth="1"/>
    <col min="9924" max="9924" width="0.7109375" customWidth="1"/>
    <col min="9925" max="9925" width="27.85546875" customWidth="1"/>
    <col min="9926" max="9926" width="0.85546875" customWidth="1"/>
    <col min="9927" max="9927" width="27.42578125" customWidth="1"/>
    <col min="9928" max="9928" width="14.7109375" customWidth="1"/>
    <col min="9929" max="9929" width="0.42578125" customWidth="1"/>
    <col min="9930" max="9930" width="0.7109375" customWidth="1"/>
    <col min="9931" max="9931" width="21.7109375" customWidth="1"/>
    <col min="9932" max="9932" width="1.28515625" customWidth="1"/>
    <col min="9933" max="9933" width="21.140625" customWidth="1"/>
    <col min="10139" max="10139" width="0.7109375" customWidth="1"/>
    <col min="10140" max="10141" width="1.5703125" customWidth="1"/>
    <col min="10142" max="10142" width="16.42578125" customWidth="1"/>
    <col min="10143" max="10145" width="10.42578125" customWidth="1"/>
    <col min="10146" max="10146" width="8.7109375" customWidth="1"/>
    <col min="10147" max="10147" width="0.7109375" customWidth="1"/>
    <col min="10148" max="10148" width="3.140625" customWidth="1"/>
    <col min="10149" max="10149" width="1.140625" customWidth="1"/>
    <col min="10150" max="10150" width="18" customWidth="1"/>
    <col min="10151" max="10151" width="9.42578125" customWidth="1"/>
    <col min="10152" max="10152" width="8.7109375" customWidth="1"/>
    <col min="10153" max="10153" width="9.28515625" customWidth="1"/>
    <col min="10154" max="10154" width="10.140625" customWidth="1"/>
    <col min="10155" max="10155" width="5.140625" customWidth="1"/>
    <col min="10156" max="10156" width="10.140625" customWidth="1"/>
    <col min="10157" max="10157" width="6.42578125" customWidth="1"/>
    <col min="10159" max="10159" width="1.28515625" customWidth="1"/>
    <col min="10160" max="10160" width="1.42578125" customWidth="1"/>
    <col min="10161" max="10161" width="8.28515625" customWidth="1"/>
    <col min="10163" max="10164" width="10.7109375" customWidth="1"/>
    <col min="10165" max="10165" width="10.28515625" customWidth="1"/>
    <col min="10166" max="10166" width="11.28515625" customWidth="1"/>
    <col min="10167" max="10167" width="7.7109375" customWidth="1"/>
    <col min="10168" max="10168" width="10.140625" customWidth="1"/>
    <col min="10169" max="10169" width="6.5703125" customWidth="1"/>
    <col min="10170" max="10170" width="1.140625" customWidth="1"/>
    <col min="10171" max="10171" width="24.5703125" customWidth="1"/>
    <col min="10172" max="10172" width="9.85546875" customWidth="1"/>
    <col min="10173" max="10173" width="10.7109375" customWidth="1"/>
    <col min="10174" max="10174" width="10.85546875" customWidth="1"/>
    <col min="10175" max="10175" width="11.140625" customWidth="1"/>
    <col min="10176" max="10176" width="9.85546875" customWidth="1"/>
    <col min="10177" max="10177" width="1" customWidth="1"/>
    <col min="10178" max="10178" width="16.5703125" customWidth="1"/>
    <col min="10179" max="10179" width="0.5703125" customWidth="1"/>
    <col min="10180" max="10180" width="0.7109375" customWidth="1"/>
    <col min="10181" max="10181" width="27.85546875" customWidth="1"/>
    <col min="10182" max="10182" width="0.85546875" customWidth="1"/>
    <col min="10183" max="10183" width="27.42578125" customWidth="1"/>
    <col min="10184" max="10184" width="14.7109375" customWidth="1"/>
    <col min="10185" max="10185" width="0.42578125" customWidth="1"/>
    <col min="10186" max="10186" width="0.7109375" customWidth="1"/>
    <col min="10187" max="10187" width="21.7109375" customWidth="1"/>
    <col min="10188" max="10188" width="1.28515625" customWidth="1"/>
    <col min="10189" max="10189" width="21.140625" customWidth="1"/>
    <col min="10395" max="10395" width="0.7109375" customWidth="1"/>
    <col min="10396" max="10397" width="1.5703125" customWidth="1"/>
    <col min="10398" max="10398" width="16.42578125" customWidth="1"/>
    <col min="10399" max="10401" width="10.42578125" customWidth="1"/>
    <col min="10402" max="10402" width="8.7109375" customWidth="1"/>
    <col min="10403" max="10403" width="0.7109375" customWidth="1"/>
    <col min="10404" max="10404" width="3.140625" customWidth="1"/>
    <col min="10405" max="10405" width="1.140625" customWidth="1"/>
    <col min="10406" max="10406" width="18" customWidth="1"/>
    <col min="10407" max="10407" width="9.42578125" customWidth="1"/>
    <col min="10408" max="10408" width="8.7109375" customWidth="1"/>
    <col min="10409" max="10409" width="9.28515625" customWidth="1"/>
    <col min="10410" max="10410" width="10.140625" customWidth="1"/>
    <col min="10411" max="10411" width="5.140625" customWidth="1"/>
    <col min="10412" max="10412" width="10.140625" customWidth="1"/>
    <col min="10413" max="10413" width="6.42578125" customWidth="1"/>
    <col min="10415" max="10415" width="1.28515625" customWidth="1"/>
    <col min="10416" max="10416" width="1.42578125" customWidth="1"/>
    <col min="10417" max="10417" width="8.28515625" customWidth="1"/>
    <col min="10419" max="10420" width="10.7109375" customWidth="1"/>
    <col min="10421" max="10421" width="10.28515625" customWidth="1"/>
    <col min="10422" max="10422" width="11.28515625" customWidth="1"/>
    <col min="10423" max="10423" width="7.7109375" customWidth="1"/>
    <col min="10424" max="10424" width="10.140625" customWidth="1"/>
    <col min="10425" max="10425" width="6.5703125" customWidth="1"/>
    <col min="10426" max="10426" width="1.140625" customWidth="1"/>
    <col min="10427" max="10427" width="24.5703125" customWidth="1"/>
    <col min="10428" max="10428" width="9.85546875" customWidth="1"/>
    <col min="10429" max="10429" width="10.7109375" customWidth="1"/>
    <col min="10430" max="10430" width="10.85546875" customWidth="1"/>
    <col min="10431" max="10431" width="11.140625" customWidth="1"/>
    <col min="10432" max="10432" width="9.85546875" customWidth="1"/>
    <col min="10433" max="10433" width="1" customWidth="1"/>
    <col min="10434" max="10434" width="16.5703125" customWidth="1"/>
    <col min="10435" max="10435" width="0.5703125" customWidth="1"/>
    <col min="10436" max="10436" width="0.7109375" customWidth="1"/>
    <col min="10437" max="10437" width="27.85546875" customWidth="1"/>
    <col min="10438" max="10438" width="0.85546875" customWidth="1"/>
    <col min="10439" max="10439" width="27.42578125" customWidth="1"/>
    <col min="10440" max="10440" width="14.7109375" customWidth="1"/>
    <col min="10441" max="10441" width="0.42578125" customWidth="1"/>
    <col min="10442" max="10442" width="0.7109375" customWidth="1"/>
    <col min="10443" max="10443" width="21.7109375" customWidth="1"/>
    <col min="10444" max="10444" width="1.28515625" customWidth="1"/>
    <col min="10445" max="10445" width="21.140625" customWidth="1"/>
    <col min="10651" max="10651" width="0.7109375" customWidth="1"/>
    <col min="10652" max="10653" width="1.5703125" customWidth="1"/>
    <col min="10654" max="10654" width="16.42578125" customWidth="1"/>
    <col min="10655" max="10657" width="10.42578125" customWidth="1"/>
    <col min="10658" max="10658" width="8.7109375" customWidth="1"/>
    <col min="10659" max="10659" width="0.7109375" customWidth="1"/>
    <col min="10660" max="10660" width="3.140625" customWidth="1"/>
    <col min="10661" max="10661" width="1.140625" customWidth="1"/>
    <col min="10662" max="10662" width="18" customWidth="1"/>
    <col min="10663" max="10663" width="9.42578125" customWidth="1"/>
    <col min="10664" max="10664" width="8.7109375" customWidth="1"/>
    <col min="10665" max="10665" width="9.28515625" customWidth="1"/>
    <col min="10666" max="10666" width="10.140625" customWidth="1"/>
    <col min="10667" max="10667" width="5.140625" customWidth="1"/>
    <col min="10668" max="10668" width="10.140625" customWidth="1"/>
    <col min="10669" max="10669" width="6.42578125" customWidth="1"/>
    <col min="10671" max="10671" width="1.28515625" customWidth="1"/>
    <col min="10672" max="10672" width="1.42578125" customWidth="1"/>
    <col min="10673" max="10673" width="8.28515625" customWidth="1"/>
    <col min="10675" max="10676" width="10.7109375" customWidth="1"/>
    <col min="10677" max="10677" width="10.28515625" customWidth="1"/>
    <col min="10678" max="10678" width="11.28515625" customWidth="1"/>
    <col min="10679" max="10679" width="7.7109375" customWidth="1"/>
    <col min="10680" max="10680" width="10.140625" customWidth="1"/>
    <col min="10681" max="10681" width="6.5703125" customWidth="1"/>
    <col min="10682" max="10682" width="1.140625" customWidth="1"/>
    <col min="10683" max="10683" width="24.5703125" customWidth="1"/>
    <col min="10684" max="10684" width="9.85546875" customWidth="1"/>
    <col min="10685" max="10685" width="10.7109375" customWidth="1"/>
    <col min="10686" max="10686" width="10.85546875" customWidth="1"/>
    <col min="10687" max="10687" width="11.140625" customWidth="1"/>
    <col min="10688" max="10688" width="9.85546875" customWidth="1"/>
    <col min="10689" max="10689" width="1" customWidth="1"/>
    <col min="10690" max="10690" width="16.5703125" customWidth="1"/>
    <col min="10691" max="10691" width="0.5703125" customWidth="1"/>
    <col min="10692" max="10692" width="0.7109375" customWidth="1"/>
    <col min="10693" max="10693" width="27.85546875" customWidth="1"/>
    <col min="10694" max="10694" width="0.85546875" customWidth="1"/>
    <col min="10695" max="10695" width="27.42578125" customWidth="1"/>
    <col min="10696" max="10696" width="14.7109375" customWidth="1"/>
    <col min="10697" max="10697" width="0.42578125" customWidth="1"/>
    <col min="10698" max="10698" width="0.7109375" customWidth="1"/>
    <col min="10699" max="10699" width="21.7109375" customWidth="1"/>
    <col min="10700" max="10700" width="1.28515625" customWidth="1"/>
    <col min="10701" max="10701" width="21.140625" customWidth="1"/>
    <col min="10907" max="10907" width="0.7109375" customWidth="1"/>
    <col min="10908" max="10909" width="1.5703125" customWidth="1"/>
    <col min="10910" max="10910" width="16.42578125" customWidth="1"/>
    <col min="10911" max="10913" width="10.42578125" customWidth="1"/>
    <col min="10914" max="10914" width="8.7109375" customWidth="1"/>
    <col min="10915" max="10915" width="0.7109375" customWidth="1"/>
    <col min="10916" max="10916" width="3.140625" customWidth="1"/>
    <col min="10917" max="10917" width="1.140625" customWidth="1"/>
    <col min="10918" max="10918" width="18" customWidth="1"/>
    <col min="10919" max="10919" width="9.42578125" customWidth="1"/>
    <col min="10920" max="10920" width="8.7109375" customWidth="1"/>
    <col min="10921" max="10921" width="9.28515625" customWidth="1"/>
    <col min="10922" max="10922" width="10.140625" customWidth="1"/>
    <col min="10923" max="10923" width="5.140625" customWidth="1"/>
    <col min="10924" max="10924" width="10.140625" customWidth="1"/>
    <col min="10925" max="10925" width="6.42578125" customWidth="1"/>
    <col min="10927" max="10927" width="1.28515625" customWidth="1"/>
    <col min="10928" max="10928" width="1.42578125" customWidth="1"/>
    <col min="10929" max="10929" width="8.28515625" customWidth="1"/>
    <col min="10931" max="10932" width="10.7109375" customWidth="1"/>
    <col min="10933" max="10933" width="10.28515625" customWidth="1"/>
    <col min="10934" max="10934" width="11.28515625" customWidth="1"/>
    <col min="10935" max="10935" width="7.7109375" customWidth="1"/>
    <col min="10936" max="10936" width="10.140625" customWidth="1"/>
    <col min="10937" max="10937" width="6.5703125" customWidth="1"/>
    <col min="10938" max="10938" width="1.140625" customWidth="1"/>
    <col min="10939" max="10939" width="24.5703125" customWidth="1"/>
    <col min="10940" max="10940" width="9.85546875" customWidth="1"/>
    <col min="10941" max="10941" width="10.7109375" customWidth="1"/>
    <col min="10942" max="10942" width="10.85546875" customWidth="1"/>
    <col min="10943" max="10943" width="11.140625" customWidth="1"/>
    <col min="10944" max="10944" width="9.85546875" customWidth="1"/>
    <col min="10945" max="10945" width="1" customWidth="1"/>
    <col min="10946" max="10946" width="16.5703125" customWidth="1"/>
    <col min="10947" max="10947" width="0.5703125" customWidth="1"/>
    <col min="10948" max="10948" width="0.7109375" customWidth="1"/>
    <col min="10949" max="10949" width="27.85546875" customWidth="1"/>
    <col min="10950" max="10950" width="0.85546875" customWidth="1"/>
    <col min="10951" max="10951" width="27.42578125" customWidth="1"/>
    <col min="10952" max="10952" width="14.7109375" customWidth="1"/>
    <col min="10953" max="10953" width="0.42578125" customWidth="1"/>
    <col min="10954" max="10954" width="0.7109375" customWidth="1"/>
    <col min="10955" max="10955" width="21.7109375" customWidth="1"/>
    <col min="10956" max="10956" width="1.28515625" customWidth="1"/>
    <col min="10957" max="10957" width="21.140625" customWidth="1"/>
    <col min="11163" max="11163" width="0.7109375" customWidth="1"/>
    <col min="11164" max="11165" width="1.5703125" customWidth="1"/>
    <col min="11166" max="11166" width="16.42578125" customWidth="1"/>
    <col min="11167" max="11169" width="10.42578125" customWidth="1"/>
    <col min="11170" max="11170" width="8.7109375" customWidth="1"/>
    <col min="11171" max="11171" width="0.7109375" customWidth="1"/>
    <col min="11172" max="11172" width="3.140625" customWidth="1"/>
    <col min="11173" max="11173" width="1.140625" customWidth="1"/>
    <col min="11174" max="11174" width="18" customWidth="1"/>
    <col min="11175" max="11175" width="9.42578125" customWidth="1"/>
    <col min="11176" max="11176" width="8.7109375" customWidth="1"/>
    <col min="11177" max="11177" width="9.28515625" customWidth="1"/>
    <col min="11178" max="11178" width="10.140625" customWidth="1"/>
    <col min="11179" max="11179" width="5.140625" customWidth="1"/>
    <col min="11180" max="11180" width="10.140625" customWidth="1"/>
    <col min="11181" max="11181" width="6.42578125" customWidth="1"/>
    <col min="11183" max="11183" width="1.28515625" customWidth="1"/>
    <col min="11184" max="11184" width="1.42578125" customWidth="1"/>
    <col min="11185" max="11185" width="8.28515625" customWidth="1"/>
    <col min="11187" max="11188" width="10.7109375" customWidth="1"/>
    <col min="11189" max="11189" width="10.28515625" customWidth="1"/>
    <col min="11190" max="11190" width="11.28515625" customWidth="1"/>
    <col min="11191" max="11191" width="7.7109375" customWidth="1"/>
    <col min="11192" max="11192" width="10.140625" customWidth="1"/>
    <col min="11193" max="11193" width="6.5703125" customWidth="1"/>
    <col min="11194" max="11194" width="1.140625" customWidth="1"/>
    <col min="11195" max="11195" width="24.5703125" customWidth="1"/>
    <col min="11196" max="11196" width="9.85546875" customWidth="1"/>
    <col min="11197" max="11197" width="10.7109375" customWidth="1"/>
    <col min="11198" max="11198" width="10.85546875" customWidth="1"/>
    <col min="11199" max="11199" width="11.140625" customWidth="1"/>
    <col min="11200" max="11200" width="9.85546875" customWidth="1"/>
    <col min="11201" max="11201" width="1" customWidth="1"/>
    <col min="11202" max="11202" width="16.5703125" customWidth="1"/>
    <col min="11203" max="11203" width="0.5703125" customWidth="1"/>
    <col min="11204" max="11204" width="0.7109375" customWidth="1"/>
    <col min="11205" max="11205" width="27.85546875" customWidth="1"/>
    <col min="11206" max="11206" width="0.85546875" customWidth="1"/>
    <col min="11207" max="11207" width="27.42578125" customWidth="1"/>
    <col min="11208" max="11208" width="14.7109375" customWidth="1"/>
    <col min="11209" max="11209" width="0.42578125" customWidth="1"/>
    <col min="11210" max="11210" width="0.7109375" customWidth="1"/>
    <col min="11211" max="11211" width="21.7109375" customWidth="1"/>
    <col min="11212" max="11212" width="1.28515625" customWidth="1"/>
    <col min="11213" max="11213" width="21.140625" customWidth="1"/>
    <col min="11419" max="11419" width="0.7109375" customWidth="1"/>
    <col min="11420" max="11421" width="1.5703125" customWidth="1"/>
    <col min="11422" max="11422" width="16.42578125" customWidth="1"/>
    <col min="11423" max="11425" width="10.42578125" customWidth="1"/>
    <col min="11426" max="11426" width="8.7109375" customWidth="1"/>
    <col min="11427" max="11427" width="0.7109375" customWidth="1"/>
    <col min="11428" max="11428" width="3.140625" customWidth="1"/>
    <col min="11429" max="11429" width="1.140625" customWidth="1"/>
    <col min="11430" max="11430" width="18" customWidth="1"/>
    <col min="11431" max="11431" width="9.42578125" customWidth="1"/>
    <col min="11432" max="11432" width="8.7109375" customWidth="1"/>
    <col min="11433" max="11433" width="9.28515625" customWidth="1"/>
    <col min="11434" max="11434" width="10.140625" customWidth="1"/>
    <col min="11435" max="11435" width="5.140625" customWidth="1"/>
    <col min="11436" max="11436" width="10.140625" customWidth="1"/>
    <col min="11437" max="11437" width="6.42578125" customWidth="1"/>
    <col min="11439" max="11439" width="1.28515625" customWidth="1"/>
    <col min="11440" max="11440" width="1.42578125" customWidth="1"/>
    <col min="11441" max="11441" width="8.28515625" customWidth="1"/>
    <col min="11443" max="11444" width="10.7109375" customWidth="1"/>
    <col min="11445" max="11445" width="10.28515625" customWidth="1"/>
    <col min="11446" max="11446" width="11.28515625" customWidth="1"/>
    <col min="11447" max="11447" width="7.7109375" customWidth="1"/>
    <col min="11448" max="11448" width="10.140625" customWidth="1"/>
    <col min="11449" max="11449" width="6.5703125" customWidth="1"/>
    <col min="11450" max="11450" width="1.140625" customWidth="1"/>
    <col min="11451" max="11451" width="24.5703125" customWidth="1"/>
    <col min="11452" max="11452" width="9.85546875" customWidth="1"/>
    <col min="11453" max="11453" width="10.7109375" customWidth="1"/>
    <col min="11454" max="11454" width="10.85546875" customWidth="1"/>
    <col min="11455" max="11455" width="11.140625" customWidth="1"/>
    <col min="11456" max="11456" width="9.85546875" customWidth="1"/>
    <col min="11457" max="11457" width="1" customWidth="1"/>
    <col min="11458" max="11458" width="16.5703125" customWidth="1"/>
    <col min="11459" max="11459" width="0.5703125" customWidth="1"/>
    <col min="11460" max="11460" width="0.7109375" customWidth="1"/>
    <col min="11461" max="11461" width="27.85546875" customWidth="1"/>
    <col min="11462" max="11462" width="0.85546875" customWidth="1"/>
    <col min="11463" max="11463" width="27.42578125" customWidth="1"/>
    <col min="11464" max="11464" width="14.7109375" customWidth="1"/>
    <col min="11465" max="11465" width="0.42578125" customWidth="1"/>
    <col min="11466" max="11466" width="0.7109375" customWidth="1"/>
    <col min="11467" max="11467" width="21.7109375" customWidth="1"/>
    <col min="11468" max="11468" width="1.28515625" customWidth="1"/>
    <col min="11469" max="11469" width="21.140625" customWidth="1"/>
    <col min="11675" max="11675" width="0.7109375" customWidth="1"/>
    <col min="11676" max="11677" width="1.5703125" customWidth="1"/>
    <col min="11678" max="11678" width="16.42578125" customWidth="1"/>
    <col min="11679" max="11681" width="10.42578125" customWidth="1"/>
    <col min="11682" max="11682" width="8.7109375" customWidth="1"/>
    <col min="11683" max="11683" width="0.7109375" customWidth="1"/>
    <col min="11684" max="11684" width="3.140625" customWidth="1"/>
    <col min="11685" max="11685" width="1.140625" customWidth="1"/>
    <col min="11686" max="11686" width="18" customWidth="1"/>
    <col min="11687" max="11687" width="9.42578125" customWidth="1"/>
    <col min="11688" max="11688" width="8.7109375" customWidth="1"/>
    <col min="11689" max="11689" width="9.28515625" customWidth="1"/>
    <col min="11690" max="11690" width="10.140625" customWidth="1"/>
    <col min="11691" max="11691" width="5.140625" customWidth="1"/>
    <col min="11692" max="11692" width="10.140625" customWidth="1"/>
    <col min="11693" max="11693" width="6.42578125" customWidth="1"/>
    <col min="11695" max="11695" width="1.28515625" customWidth="1"/>
    <col min="11696" max="11696" width="1.42578125" customWidth="1"/>
    <col min="11697" max="11697" width="8.28515625" customWidth="1"/>
    <col min="11699" max="11700" width="10.7109375" customWidth="1"/>
    <col min="11701" max="11701" width="10.28515625" customWidth="1"/>
    <col min="11702" max="11702" width="11.28515625" customWidth="1"/>
    <col min="11703" max="11703" width="7.7109375" customWidth="1"/>
    <col min="11704" max="11704" width="10.140625" customWidth="1"/>
    <col min="11705" max="11705" width="6.5703125" customWidth="1"/>
    <col min="11706" max="11706" width="1.140625" customWidth="1"/>
    <col min="11707" max="11707" width="24.5703125" customWidth="1"/>
    <col min="11708" max="11708" width="9.85546875" customWidth="1"/>
    <col min="11709" max="11709" width="10.7109375" customWidth="1"/>
    <col min="11710" max="11710" width="10.85546875" customWidth="1"/>
    <col min="11711" max="11711" width="11.140625" customWidth="1"/>
    <col min="11712" max="11712" width="9.85546875" customWidth="1"/>
    <col min="11713" max="11713" width="1" customWidth="1"/>
    <col min="11714" max="11714" width="16.5703125" customWidth="1"/>
    <col min="11715" max="11715" width="0.5703125" customWidth="1"/>
    <col min="11716" max="11716" width="0.7109375" customWidth="1"/>
    <col min="11717" max="11717" width="27.85546875" customWidth="1"/>
    <col min="11718" max="11718" width="0.85546875" customWidth="1"/>
    <col min="11719" max="11719" width="27.42578125" customWidth="1"/>
    <col min="11720" max="11720" width="14.7109375" customWidth="1"/>
    <col min="11721" max="11721" width="0.42578125" customWidth="1"/>
    <col min="11722" max="11722" width="0.7109375" customWidth="1"/>
    <col min="11723" max="11723" width="21.7109375" customWidth="1"/>
    <col min="11724" max="11724" width="1.28515625" customWidth="1"/>
    <col min="11725" max="11725" width="21.140625" customWidth="1"/>
    <col min="11931" max="11931" width="0.7109375" customWidth="1"/>
    <col min="11932" max="11933" width="1.5703125" customWidth="1"/>
    <col min="11934" max="11934" width="16.42578125" customWidth="1"/>
    <col min="11935" max="11937" width="10.42578125" customWidth="1"/>
    <col min="11938" max="11938" width="8.7109375" customWidth="1"/>
    <col min="11939" max="11939" width="0.7109375" customWidth="1"/>
    <col min="11940" max="11940" width="3.140625" customWidth="1"/>
    <col min="11941" max="11941" width="1.140625" customWidth="1"/>
    <col min="11942" max="11942" width="18" customWidth="1"/>
    <col min="11943" max="11943" width="9.42578125" customWidth="1"/>
    <col min="11944" max="11944" width="8.7109375" customWidth="1"/>
    <col min="11945" max="11945" width="9.28515625" customWidth="1"/>
    <col min="11946" max="11946" width="10.140625" customWidth="1"/>
    <col min="11947" max="11947" width="5.140625" customWidth="1"/>
    <col min="11948" max="11948" width="10.140625" customWidth="1"/>
    <col min="11949" max="11949" width="6.42578125" customWidth="1"/>
    <col min="11951" max="11951" width="1.28515625" customWidth="1"/>
    <col min="11952" max="11952" width="1.42578125" customWidth="1"/>
    <col min="11953" max="11953" width="8.28515625" customWidth="1"/>
    <col min="11955" max="11956" width="10.7109375" customWidth="1"/>
    <col min="11957" max="11957" width="10.28515625" customWidth="1"/>
    <col min="11958" max="11958" width="11.28515625" customWidth="1"/>
    <col min="11959" max="11959" width="7.7109375" customWidth="1"/>
    <col min="11960" max="11960" width="10.140625" customWidth="1"/>
    <col min="11961" max="11961" width="6.5703125" customWidth="1"/>
    <col min="11962" max="11962" width="1.140625" customWidth="1"/>
    <col min="11963" max="11963" width="24.5703125" customWidth="1"/>
    <col min="11964" max="11964" width="9.85546875" customWidth="1"/>
    <col min="11965" max="11965" width="10.7109375" customWidth="1"/>
    <col min="11966" max="11966" width="10.85546875" customWidth="1"/>
    <col min="11967" max="11967" width="11.140625" customWidth="1"/>
    <col min="11968" max="11968" width="9.85546875" customWidth="1"/>
    <col min="11969" max="11969" width="1" customWidth="1"/>
    <col min="11970" max="11970" width="16.5703125" customWidth="1"/>
    <col min="11971" max="11971" width="0.5703125" customWidth="1"/>
    <col min="11972" max="11972" width="0.7109375" customWidth="1"/>
    <col min="11973" max="11973" width="27.85546875" customWidth="1"/>
    <col min="11974" max="11974" width="0.85546875" customWidth="1"/>
    <col min="11975" max="11975" width="27.42578125" customWidth="1"/>
    <col min="11976" max="11976" width="14.7109375" customWidth="1"/>
    <col min="11977" max="11977" width="0.42578125" customWidth="1"/>
    <col min="11978" max="11978" width="0.7109375" customWidth="1"/>
    <col min="11979" max="11979" width="21.7109375" customWidth="1"/>
    <col min="11980" max="11980" width="1.28515625" customWidth="1"/>
    <col min="11981" max="11981" width="21.140625" customWidth="1"/>
    <col min="12187" max="12187" width="0.7109375" customWidth="1"/>
    <col min="12188" max="12189" width="1.5703125" customWidth="1"/>
    <col min="12190" max="12190" width="16.42578125" customWidth="1"/>
    <col min="12191" max="12193" width="10.42578125" customWidth="1"/>
    <col min="12194" max="12194" width="8.7109375" customWidth="1"/>
    <col min="12195" max="12195" width="0.7109375" customWidth="1"/>
    <col min="12196" max="12196" width="3.140625" customWidth="1"/>
    <col min="12197" max="12197" width="1.140625" customWidth="1"/>
    <col min="12198" max="12198" width="18" customWidth="1"/>
    <col min="12199" max="12199" width="9.42578125" customWidth="1"/>
    <col min="12200" max="12200" width="8.7109375" customWidth="1"/>
    <col min="12201" max="12201" width="9.28515625" customWidth="1"/>
    <col min="12202" max="12202" width="10.140625" customWidth="1"/>
    <col min="12203" max="12203" width="5.140625" customWidth="1"/>
    <col min="12204" max="12204" width="10.140625" customWidth="1"/>
    <col min="12205" max="12205" width="6.42578125" customWidth="1"/>
    <col min="12207" max="12207" width="1.28515625" customWidth="1"/>
    <col min="12208" max="12208" width="1.42578125" customWidth="1"/>
    <col min="12209" max="12209" width="8.28515625" customWidth="1"/>
    <col min="12211" max="12212" width="10.7109375" customWidth="1"/>
    <col min="12213" max="12213" width="10.28515625" customWidth="1"/>
    <col min="12214" max="12214" width="11.28515625" customWidth="1"/>
    <col min="12215" max="12215" width="7.7109375" customWidth="1"/>
    <col min="12216" max="12216" width="10.140625" customWidth="1"/>
    <col min="12217" max="12217" width="6.5703125" customWidth="1"/>
    <col min="12218" max="12218" width="1.140625" customWidth="1"/>
    <col min="12219" max="12219" width="24.5703125" customWidth="1"/>
    <col min="12220" max="12220" width="9.85546875" customWidth="1"/>
    <col min="12221" max="12221" width="10.7109375" customWidth="1"/>
    <col min="12222" max="12222" width="10.85546875" customWidth="1"/>
    <col min="12223" max="12223" width="11.140625" customWidth="1"/>
    <col min="12224" max="12224" width="9.85546875" customWidth="1"/>
    <col min="12225" max="12225" width="1" customWidth="1"/>
    <col min="12226" max="12226" width="16.5703125" customWidth="1"/>
    <col min="12227" max="12227" width="0.5703125" customWidth="1"/>
    <col min="12228" max="12228" width="0.7109375" customWidth="1"/>
    <col min="12229" max="12229" width="27.85546875" customWidth="1"/>
    <col min="12230" max="12230" width="0.85546875" customWidth="1"/>
    <col min="12231" max="12231" width="27.42578125" customWidth="1"/>
    <col min="12232" max="12232" width="14.7109375" customWidth="1"/>
    <col min="12233" max="12233" width="0.42578125" customWidth="1"/>
    <col min="12234" max="12234" width="0.7109375" customWidth="1"/>
    <col min="12235" max="12235" width="21.7109375" customWidth="1"/>
    <col min="12236" max="12236" width="1.28515625" customWidth="1"/>
    <col min="12237" max="12237" width="21.140625" customWidth="1"/>
    <col min="12443" max="12443" width="0.7109375" customWidth="1"/>
    <col min="12444" max="12445" width="1.5703125" customWidth="1"/>
    <col min="12446" max="12446" width="16.42578125" customWidth="1"/>
    <col min="12447" max="12449" width="10.42578125" customWidth="1"/>
    <col min="12450" max="12450" width="8.7109375" customWidth="1"/>
    <col min="12451" max="12451" width="0.7109375" customWidth="1"/>
    <col min="12452" max="12452" width="3.140625" customWidth="1"/>
    <col min="12453" max="12453" width="1.140625" customWidth="1"/>
    <col min="12454" max="12454" width="18" customWidth="1"/>
    <col min="12455" max="12455" width="9.42578125" customWidth="1"/>
    <col min="12456" max="12456" width="8.7109375" customWidth="1"/>
    <col min="12457" max="12457" width="9.28515625" customWidth="1"/>
    <col min="12458" max="12458" width="10.140625" customWidth="1"/>
    <col min="12459" max="12459" width="5.140625" customWidth="1"/>
    <col min="12460" max="12460" width="10.140625" customWidth="1"/>
    <col min="12461" max="12461" width="6.42578125" customWidth="1"/>
    <col min="12463" max="12463" width="1.28515625" customWidth="1"/>
    <col min="12464" max="12464" width="1.42578125" customWidth="1"/>
    <col min="12465" max="12465" width="8.28515625" customWidth="1"/>
    <col min="12467" max="12468" width="10.7109375" customWidth="1"/>
    <col min="12469" max="12469" width="10.28515625" customWidth="1"/>
    <col min="12470" max="12470" width="11.28515625" customWidth="1"/>
    <col min="12471" max="12471" width="7.7109375" customWidth="1"/>
    <col min="12472" max="12472" width="10.140625" customWidth="1"/>
    <col min="12473" max="12473" width="6.5703125" customWidth="1"/>
    <col min="12474" max="12474" width="1.140625" customWidth="1"/>
    <col min="12475" max="12475" width="24.5703125" customWidth="1"/>
    <col min="12476" max="12476" width="9.85546875" customWidth="1"/>
    <col min="12477" max="12477" width="10.7109375" customWidth="1"/>
    <col min="12478" max="12478" width="10.85546875" customWidth="1"/>
    <col min="12479" max="12479" width="11.140625" customWidth="1"/>
    <col min="12480" max="12480" width="9.85546875" customWidth="1"/>
    <col min="12481" max="12481" width="1" customWidth="1"/>
    <col min="12482" max="12482" width="16.5703125" customWidth="1"/>
    <col min="12483" max="12483" width="0.5703125" customWidth="1"/>
    <col min="12484" max="12484" width="0.7109375" customWidth="1"/>
    <col min="12485" max="12485" width="27.85546875" customWidth="1"/>
    <col min="12486" max="12486" width="0.85546875" customWidth="1"/>
    <col min="12487" max="12487" width="27.42578125" customWidth="1"/>
    <col min="12488" max="12488" width="14.7109375" customWidth="1"/>
    <col min="12489" max="12489" width="0.42578125" customWidth="1"/>
    <col min="12490" max="12490" width="0.7109375" customWidth="1"/>
    <col min="12491" max="12491" width="21.7109375" customWidth="1"/>
    <col min="12492" max="12492" width="1.28515625" customWidth="1"/>
    <col min="12493" max="12493" width="21.140625" customWidth="1"/>
    <col min="12699" max="12699" width="0.7109375" customWidth="1"/>
    <col min="12700" max="12701" width="1.5703125" customWidth="1"/>
    <col min="12702" max="12702" width="16.42578125" customWidth="1"/>
    <col min="12703" max="12705" width="10.42578125" customWidth="1"/>
    <col min="12706" max="12706" width="8.7109375" customWidth="1"/>
    <col min="12707" max="12707" width="0.7109375" customWidth="1"/>
    <col min="12708" max="12708" width="3.140625" customWidth="1"/>
    <col min="12709" max="12709" width="1.140625" customWidth="1"/>
    <col min="12710" max="12710" width="18" customWidth="1"/>
    <col min="12711" max="12711" width="9.42578125" customWidth="1"/>
    <col min="12712" max="12712" width="8.7109375" customWidth="1"/>
    <col min="12713" max="12713" width="9.28515625" customWidth="1"/>
    <col min="12714" max="12714" width="10.140625" customWidth="1"/>
    <col min="12715" max="12715" width="5.140625" customWidth="1"/>
    <col min="12716" max="12716" width="10.140625" customWidth="1"/>
    <col min="12717" max="12717" width="6.42578125" customWidth="1"/>
    <col min="12719" max="12719" width="1.28515625" customWidth="1"/>
    <col min="12720" max="12720" width="1.42578125" customWidth="1"/>
    <col min="12721" max="12721" width="8.28515625" customWidth="1"/>
    <col min="12723" max="12724" width="10.7109375" customWidth="1"/>
    <col min="12725" max="12725" width="10.28515625" customWidth="1"/>
    <col min="12726" max="12726" width="11.28515625" customWidth="1"/>
    <col min="12727" max="12727" width="7.7109375" customWidth="1"/>
    <col min="12728" max="12728" width="10.140625" customWidth="1"/>
    <col min="12729" max="12729" width="6.5703125" customWidth="1"/>
    <col min="12730" max="12730" width="1.140625" customWidth="1"/>
    <col min="12731" max="12731" width="24.5703125" customWidth="1"/>
    <col min="12732" max="12732" width="9.85546875" customWidth="1"/>
    <col min="12733" max="12733" width="10.7109375" customWidth="1"/>
    <col min="12734" max="12734" width="10.85546875" customWidth="1"/>
    <col min="12735" max="12735" width="11.140625" customWidth="1"/>
    <col min="12736" max="12736" width="9.85546875" customWidth="1"/>
    <col min="12737" max="12737" width="1" customWidth="1"/>
    <col min="12738" max="12738" width="16.5703125" customWidth="1"/>
    <col min="12739" max="12739" width="0.5703125" customWidth="1"/>
    <col min="12740" max="12740" width="0.7109375" customWidth="1"/>
    <col min="12741" max="12741" width="27.85546875" customWidth="1"/>
    <col min="12742" max="12742" width="0.85546875" customWidth="1"/>
    <col min="12743" max="12743" width="27.42578125" customWidth="1"/>
    <col min="12744" max="12744" width="14.7109375" customWidth="1"/>
    <col min="12745" max="12745" width="0.42578125" customWidth="1"/>
    <col min="12746" max="12746" width="0.7109375" customWidth="1"/>
    <col min="12747" max="12747" width="21.7109375" customWidth="1"/>
    <col min="12748" max="12748" width="1.28515625" customWidth="1"/>
    <col min="12749" max="12749" width="21.140625" customWidth="1"/>
    <col min="12955" max="12955" width="0.7109375" customWidth="1"/>
    <col min="12956" max="12957" width="1.5703125" customWidth="1"/>
    <col min="12958" max="12958" width="16.42578125" customWidth="1"/>
    <col min="12959" max="12961" width="10.42578125" customWidth="1"/>
    <col min="12962" max="12962" width="8.7109375" customWidth="1"/>
    <col min="12963" max="12963" width="0.7109375" customWidth="1"/>
    <col min="12964" max="12964" width="3.140625" customWidth="1"/>
    <col min="12965" max="12965" width="1.140625" customWidth="1"/>
    <col min="12966" max="12966" width="18" customWidth="1"/>
    <col min="12967" max="12967" width="9.42578125" customWidth="1"/>
    <col min="12968" max="12968" width="8.7109375" customWidth="1"/>
    <col min="12969" max="12969" width="9.28515625" customWidth="1"/>
    <col min="12970" max="12970" width="10.140625" customWidth="1"/>
    <col min="12971" max="12971" width="5.140625" customWidth="1"/>
    <col min="12972" max="12972" width="10.140625" customWidth="1"/>
    <col min="12973" max="12973" width="6.42578125" customWidth="1"/>
    <col min="12975" max="12975" width="1.28515625" customWidth="1"/>
    <col min="12976" max="12976" width="1.42578125" customWidth="1"/>
    <col min="12977" max="12977" width="8.28515625" customWidth="1"/>
    <col min="12979" max="12980" width="10.7109375" customWidth="1"/>
    <col min="12981" max="12981" width="10.28515625" customWidth="1"/>
    <col min="12982" max="12982" width="11.28515625" customWidth="1"/>
    <col min="12983" max="12983" width="7.7109375" customWidth="1"/>
    <col min="12984" max="12984" width="10.140625" customWidth="1"/>
    <col min="12985" max="12985" width="6.5703125" customWidth="1"/>
    <col min="12986" max="12986" width="1.140625" customWidth="1"/>
    <col min="12987" max="12987" width="24.5703125" customWidth="1"/>
    <col min="12988" max="12988" width="9.85546875" customWidth="1"/>
    <col min="12989" max="12989" width="10.7109375" customWidth="1"/>
    <col min="12990" max="12990" width="10.85546875" customWidth="1"/>
    <col min="12991" max="12991" width="11.140625" customWidth="1"/>
    <col min="12992" max="12992" width="9.85546875" customWidth="1"/>
    <col min="12993" max="12993" width="1" customWidth="1"/>
    <col min="12994" max="12994" width="16.5703125" customWidth="1"/>
    <col min="12995" max="12995" width="0.5703125" customWidth="1"/>
    <col min="12996" max="12996" width="0.7109375" customWidth="1"/>
    <col min="12997" max="12997" width="27.85546875" customWidth="1"/>
    <col min="12998" max="12998" width="0.85546875" customWidth="1"/>
    <col min="12999" max="12999" width="27.42578125" customWidth="1"/>
    <col min="13000" max="13000" width="14.7109375" customWidth="1"/>
    <col min="13001" max="13001" width="0.42578125" customWidth="1"/>
    <col min="13002" max="13002" width="0.7109375" customWidth="1"/>
    <col min="13003" max="13003" width="21.7109375" customWidth="1"/>
    <col min="13004" max="13004" width="1.28515625" customWidth="1"/>
    <col min="13005" max="13005" width="21.140625" customWidth="1"/>
    <col min="13211" max="13211" width="0.7109375" customWidth="1"/>
    <col min="13212" max="13213" width="1.5703125" customWidth="1"/>
    <col min="13214" max="13214" width="16.42578125" customWidth="1"/>
    <col min="13215" max="13217" width="10.42578125" customWidth="1"/>
    <col min="13218" max="13218" width="8.7109375" customWidth="1"/>
    <col min="13219" max="13219" width="0.7109375" customWidth="1"/>
    <col min="13220" max="13220" width="3.140625" customWidth="1"/>
    <col min="13221" max="13221" width="1.140625" customWidth="1"/>
    <col min="13222" max="13222" width="18" customWidth="1"/>
    <col min="13223" max="13223" width="9.42578125" customWidth="1"/>
    <col min="13224" max="13224" width="8.7109375" customWidth="1"/>
    <col min="13225" max="13225" width="9.28515625" customWidth="1"/>
    <col min="13226" max="13226" width="10.140625" customWidth="1"/>
    <col min="13227" max="13227" width="5.140625" customWidth="1"/>
    <col min="13228" max="13228" width="10.140625" customWidth="1"/>
    <col min="13229" max="13229" width="6.42578125" customWidth="1"/>
    <col min="13231" max="13231" width="1.28515625" customWidth="1"/>
    <col min="13232" max="13232" width="1.42578125" customWidth="1"/>
    <col min="13233" max="13233" width="8.28515625" customWidth="1"/>
    <col min="13235" max="13236" width="10.7109375" customWidth="1"/>
    <col min="13237" max="13237" width="10.28515625" customWidth="1"/>
    <col min="13238" max="13238" width="11.28515625" customWidth="1"/>
    <col min="13239" max="13239" width="7.7109375" customWidth="1"/>
    <col min="13240" max="13240" width="10.140625" customWidth="1"/>
    <col min="13241" max="13241" width="6.5703125" customWidth="1"/>
    <col min="13242" max="13242" width="1.140625" customWidth="1"/>
    <col min="13243" max="13243" width="24.5703125" customWidth="1"/>
    <col min="13244" max="13244" width="9.85546875" customWidth="1"/>
    <col min="13245" max="13245" width="10.7109375" customWidth="1"/>
    <col min="13246" max="13246" width="10.85546875" customWidth="1"/>
    <col min="13247" max="13247" width="11.140625" customWidth="1"/>
    <col min="13248" max="13248" width="9.85546875" customWidth="1"/>
    <col min="13249" max="13249" width="1" customWidth="1"/>
    <col min="13250" max="13250" width="16.5703125" customWidth="1"/>
    <col min="13251" max="13251" width="0.5703125" customWidth="1"/>
    <col min="13252" max="13252" width="0.7109375" customWidth="1"/>
    <col min="13253" max="13253" width="27.85546875" customWidth="1"/>
    <col min="13254" max="13254" width="0.85546875" customWidth="1"/>
    <col min="13255" max="13255" width="27.42578125" customWidth="1"/>
    <col min="13256" max="13256" width="14.7109375" customWidth="1"/>
    <col min="13257" max="13257" width="0.42578125" customWidth="1"/>
    <col min="13258" max="13258" width="0.7109375" customWidth="1"/>
    <col min="13259" max="13259" width="21.7109375" customWidth="1"/>
    <col min="13260" max="13260" width="1.28515625" customWidth="1"/>
    <col min="13261" max="13261" width="21.140625" customWidth="1"/>
    <col min="13467" max="13467" width="0.7109375" customWidth="1"/>
    <col min="13468" max="13469" width="1.5703125" customWidth="1"/>
    <col min="13470" max="13470" width="16.42578125" customWidth="1"/>
    <col min="13471" max="13473" width="10.42578125" customWidth="1"/>
    <col min="13474" max="13474" width="8.7109375" customWidth="1"/>
    <col min="13475" max="13475" width="0.7109375" customWidth="1"/>
    <col min="13476" max="13476" width="3.140625" customWidth="1"/>
    <col min="13477" max="13477" width="1.140625" customWidth="1"/>
    <col min="13478" max="13478" width="18" customWidth="1"/>
    <col min="13479" max="13479" width="9.42578125" customWidth="1"/>
    <col min="13480" max="13480" width="8.7109375" customWidth="1"/>
    <col min="13481" max="13481" width="9.28515625" customWidth="1"/>
    <col min="13482" max="13482" width="10.140625" customWidth="1"/>
    <col min="13483" max="13483" width="5.140625" customWidth="1"/>
    <col min="13484" max="13484" width="10.140625" customWidth="1"/>
    <col min="13485" max="13485" width="6.42578125" customWidth="1"/>
    <col min="13487" max="13487" width="1.28515625" customWidth="1"/>
    <col min="13488" max="13488" width="1.42578125" customWidth="1"/>
    <col min="13489" max="13489" width="8.28515625" customWidth="1"/>
    <col min="13491" max="13492" width="10.7109375" customWidth="1"/>
    <col min="13493" max="13493" width="10.28515625" customWidth="1"/>
    <col min="13494" max="13494" width="11.28515625" customWidth="1"/>
    <col min="13495" max="13495" width="7.7109375" customWidth="1"/>
    <col min="13496" max="13496" width="10.140625" customWidth="1"/>
    <col min="13497" max="13497" width="6.5703125" customWidth="1"/>
    <col min="13498" max="13498" width="1.140625" customWidth="1"/>
    <col min="13499" max="13499" width="24.5703125" customWidth="1"/>
    <col min="13500" max="13500" width="9.85546875" customWidth="1"/>
    <col min="13501" max="13501" width="10.7109375" customWidth="1"/>
    <col min="13502" max="13502" width="10.85546875" customWidth="1"/>
    <col min="13503" max="13503" width="11.140625" customWidth="1"/>
    <col min="13504" max="13504" width="9.85546875" customWidth="1"/>
    <col min="13505" max="13505" width="1" customWidth="1"/>
    <col min="13506" max="13506" width="16.5703125" customWidth="1"/>
    <col min="13507" max="13507" width="0.5703125" customWidth="1"/>
    <col min="13508" max="13508" width="0.7109375" customWidth="1"/>
    <col min="13509" max="13509" width="27.85546875" customWidth="1"/>
    <col min="13510" max="13510" width="0.85546875" customWidth="1"/>
    <col min="13511" max="13511" width="27.42578125" customWidth="1"/>
    <col min="13512" max="13512" width="14.7109375" customWidth="1"/>
    <col min="13513" max="13513" width="0.42578125" customWidth="1"/>
    <col min="13514" max="13514" width="0.7109375" customWidth="1"/>
    <col min="13515" max="13515" width="21.7109375" customWidth="1"/>
    <col min="13516" max="13516" width="1.28515625" customWidth="1"/>
    <col min="13517" max="13517" width="21.140625" customWidth="1"/>
    <col min="13723" max="13723" width="0.7109375" customWidth="1"/>
    <col min="13724" max="13725" width="1.5703125" customWidth="1"/>
    <col min="13726" max="13726" width="16.42578125" customWidth="1"/>
    <col min="13727" max="13729" width="10.42578125" customWidth="1"/>
    <col min="13730" max="13730" width="8.7109375" customWidth="1"/>
    <col min="13731" max="13731" width="0.7109375" customWidth="1"/>
    <col min="13732" max="13732" width="3.140625" customWidth="1"/>
    <col min="13733" max="13733" width="1.140625" customWidth="1"/>
    <col min="13734" max="13734" width="18" customWidth="1"/>
    <col min="13735" max="13735" width="9.42578125" customWidth="1"/>
    <col min="13736" max="13736" width="8.7109375" customWidth="1"/>
    <col min="13737" max="13737" width="9.28515625" customWidth="1"/>
    <col min="13738" max="13738" width="10.140625" customWidth="1"/>
    <col min="13739" max="13739" width="5.140625" customWidth="1"/>
    <col min="13740" max="13740" width="10.140625" customWidth="1"/>
    <col min="13741" max="13741" width="6.42578125" customWidth="1"/>
    <col min="13743" max="13743" width="1.28515625" customWidth="1"/>
    <col min="13744" max="13744" width="1.42578125" customWidth="1"/>
    <col min="13745" max="13745" width="8.28515625" customWidth="1"/>
    <col min="13747" max="13748" width="10.7109375" customWidth="1"/>
    <col min="13749" max="13749" width="10.28515625" customWidth="1"/>
    <col min="13750" max="13750" width="11.28515625" customWidth="1"/>
    <col min="13751" max="13751" width="7.7109375" customWidth="1"/>
    <col min="13752" max="13752" width="10.140625" customWidth="1"/>
    <col min="13753" max="13753" width="6.5703125" customWidth="1"/>
    <col min="13754" max="13754" width="1.140625" customWidth="1"/>
    <col min="13755" max="13755" width="24.5703125" customWidth="1"/>
    <col min="13756" max="13756" width="9.85546875" customWidth="1"/>
    <col min="13757" max="13757" width="10.7109375" customWidth="1"/>
    <col min="13758" max="13758" width="10.85546875" customWidth="1"/>
    <col min="13759" max="13759" width="11.140625" customWidth="1"/>
    <col min="13760" max="13760" width="9.85546875" customWidth="1"/>
    <col min="13761" max="13761" width="1" customWidth="1"/>
    <col min="13762" max="13762" width="16.5703125" customWidth="1"/>
    <col min="13763" max="13763" width="0.5703125" customWidth="1"/>
    <col min="13764" max="13764" width="0.7109375" customWidth="1"/>
    <col min="13765" max="13765" width="27.85546875" customWidth="1"/>
    <col min="13766" max="13766" width="0.85546875" customWidth="1"/>
    <col min="13767" max="13767" width="27.42578125" customWidth="1"/>
    <col min="13768" max="13768" width="14.7109375" customWidth="1"/>
    <col min="13769" max="13769" width="0.42578125" customWidth="1"/>
    <col min="13770" max="13770" width="0.7109375" customWidth="1"/>
    <col min="13771" max="13771" width="21.7109375" customWidth="1"/>
    <col min="13772" max="13772" width="1.28515625" customWidth="1"/>
    <col min="13773" max="13773" width="21.140625" customWidth="1"/>
    <col min="13979" max="13979" width="0.7109375" customWidth="1"/>
    <col min="13980" max="13981" width="1.5703125" customWidth="1"/>
    <col min="13982" max="13982" width="16.42578125" customWidth="1"/>
    <col min="13983" max="13985" width="10.42578125" customWidth="1"/>
    <col min="13986" max="13986" width="8.7109375" customWidth="1"/>
    <col min="13987" max="13987" width="0.7109375" customWidth="1"/>
    <col min="13988" max="13988" width="3.140625" customWidth="1"/>
    <col min="13989" max="13989" width="1.140625" customWidth="1"/>
    <col min="13990" max="13990" width="18" customWidth="1"/>
    <col min="13991" max="13991" width="9.42578125" customWidth="1"/>
    <col min="13992" max="13992" width="8.7109375" customWidth="1"/>
    <col min="13993" max="13993" width="9.28515625" customWidth="1"/>
    <col min="13994" max="13994" width="10.140625" customWidth="1"/>
    <col min="13995" max="13995" width="5.140625" customWidth="1"/>
    <col min="13996" max="13996" width="10.140625" customWidth="1"/>
    <col min="13997" max="13997" width="6.42578125" customWidth="1"/>
    <col min="13999" max="13999" width="1.28515625" customWidth="1"/>
    <col min="14000" max="14000" width="1.42578125" customWidth="1"/>
    <col min="14001" max="14001" width="8.28515625" customWidth="1"/>
    <col min="14003" max="14004" width="10.7109375" customWidth="1"/>
    <col min="14005" max="14005" width="10.28515625" customWidth="1"/>
    <col min="14006" max="14006" width="11.28515625" customWidth="1"/>
    <col min="14007" max="14007" width="7.7109375" customWidth="1"/>
    <col min="14008" max="14008" width="10.140625" customWidth="1"/>
    <col min="14009" max="14009" width="6.5703125" customWidth="1"/>
    <col min="14010" max="14010" width="1.140625" customWidth="1"/>
    <col min="14011" max="14011" width="24.5703125" customWidth="1"/>
    <col min="14012" max="14012" width="9.85546875" customWidth="1"/>
    <col min="14013" max="14013" width="10.7109375" customWidth="1"/>
    <col min="14014" max="14014" width="10.85546875" customWidth="1"/>
    <col min="14015" max="14015" width="11.140625" customWidth="1"/>
    <col min="14016" max="14016" width="9.85546875" customWidth="1"/>
    <col min="14017" max="14017" width="1" customWidth="1"/>
    <col min="14018" max="14018" width="16.5703125" customWidth="1"/>
    <col min="14019" max="14019" width="0.5703125" customWidth="1"/>
    <col min="14020" max="14020" width="0.7109375" customWidth="1"/>
    <col min="14021" max="14021" width="27.85546875" customWidth="1"/>
    <col min="14022" max="14022" width="0.85546875" customWidth="1"/>
    <col min="14023" max="14023" width="27.42578125" customWidth="1"/>
    <col min="14024" max="14024" width="14.7109375" customWidth="1"/>
    <col min="14025" max="14025" width="0.42578125" customWidth="1"/>
    <col min="14026" max="14026" width="0.7109375" customWidth="1"/>
    <col min="14027" max="14027" width="21.7109375" customWidth="1"/>
    <col min="14028" max="14028" width="1.28515625" customWidth="1"/>
    <col min="14029" max="14029" width="21.140625" customWidth="1"/>
    <col min="14235" max="14235" width="0.7109375" customWidth="1"/>
    <col min="14236" max="14237" width="1.5703125" customWidth="1"/>
    <col min="14238" max="14238" width="16.42578125" customWidth="1"/>
    <col min="14239" max="14241" width="10.42578125" customWidth="1"/>
    <col min="14242" max="14242" width="8.7109375" customWidth="1"/>
    <col min="14243" max="14243" width="0.7109375" customWidth="1"/>
    <col min="14244" max="14244" width="3.140625" customWidth="1"/>
    <col min="14245" max="14245" width="1.140625" customWidth="1"/>
    <col min="14246" max="14246" width="18" customWidth="1"/>
    <col min="14247" max="14247" width="9.42578125" customWidth="1"/>
    <col min="14248" max="14248" width="8.7109375" customWidth="1"/>
    <col min="14249" max="14249" width="9.28515625" customWidth="1"/>
    <col min="14250" max="14250" width="10.140625" customWidth="1"/>
    <col min="14251" max="14251" width="5.140625" customWidth="1"/>
    <col min="14252" max="14252" width="10.140625" customWidth="1"/>
    <col min="14253" max="14253" width="6.42578125" customWidth="1"/>
    <col min="14255" max="14255" width="1.28515625" customWidth="1"/>
    <col min="14256" max="14256" width="1.42578125" customWidth="1"/>
    <col min="14257" max="14257" width="8.28515625" customWidth="1"/>
    <col min="14259" max="14260" width="10.7109375" customWidth="1"/>
    <col min="14261" max="14261" width="10.28515625" customWidth="1"/>
    <col min="14262" max="14262" width="11.28515625" customWidth="1"/>
    <col min="14263" max="14263" width="7.7109375" customWidth="1"/>
    <col min="14264" max="14264" width="10.140625" customWidth="1"/>
    <col min="14265" max="14265" width="6.5703125" customWidth="1"/>
    <col min="14266" max="14266" width="1.140625" customWidth="1"/>
    <col min="14267" max="14267" width="24.5703125" customWidth="1"/>
    <col min="14268" max="14268" width="9.85546875" customWidth="1"/>
    <col min="14269" max="14269" width="10.7109375" customWidth="1"/>
    <col min="14270" max="14270" width="10.85546875" customWidth="1"/>
    <col min="14271" max="14271" width="11.140625" customWidth="1"/>
    <col min="14272" max="14272" width="9.85546875" customWidth="1"/>
    <col min="14273" max="14273" width="1" customWidth="1"/>
    <col min="14274" max="14274" width="16.5703125" customWidth="1"/>
    <col min="14275" max="14275" width="0.5703125" customWidth="1"/>
    <col min="14276" max="14276" width="0.7109375" customWidth="1"/>
    <col min="14277" max="14277" width="27.85546875" customWidth="1"/>
    <col min="14278" max="14278" width="0.85546875" customWidth="1"/>
    <col min="14279" max="14279" width="27.42578125" customWidth="1"/>
    <col min="14280" max="14280" width="14.7109375" customWidth="1"/>
    <col min="14281" max="14281" width="0.42578125" customWidth="1"/>
    <col min="14282" max="14282" width="0.7109375" customWidth="1"/>
    <col min="14283" max="14283" width="21.7109375" customWidth="1"/>
    <col min="14284" max="14284" width="1.28515625" customWidth="1"/>
    <col min="14285" max="14285" width="21.140625" customWidth="1"/>
    <col min="14491" max="14491" width="0.7109375" customWidth="1"/>
    <col min="14492" max="14493" width="1.5703125" customWidth="1"/>
    <col min="14494" max="14494" width="16.42578125" customWidth="1"/>
    <col min="14495" max="14497" width="10.42578125" customWidth="1"/>
    <col min="14498" max="14498" width="8.7109375" customWidth="1"/>
    <col min="14499" max="14499" width="0.7109375" customWidth="1"/>
    <col min="14500" max="14500" width="3.140625" customWidth="1"/>
    <col min="14501" max="14501" width="1.140625" customWidth="1"/>
    <col min="14502" max="14502" width="18" customWidth="1"/>
    <col min="14503" max="14503" width="9.42578125" customWidth="1"/>
    <col min="14504" max="14504" width="8.7109375" customWidth="1"/>
    <col min="14505" max="14505" width="9.28515625" customWidth="1"/>
    <col min="14506" max="14506" width="10.140625" customWidth="1"/>
    <col min="14507" max="14507" width="5.140625" customWidth="1"/>
    <col min="14508" max="14508" width="10.140625" customWidth="1"/>
    <col min="14509" max="14509" width="6.42578125" customWidth="1"/>
    <col min="14511" max="14511" width="1.28515625" customWidth="1"/>
    <col min="14512" max="14512" width="1.42578125" customWidth="1"/>
    <col min="14513" max="14513" width="8.28515625" customWidth="1"/>
    <col min="14515" max="14516" width="10.7109375" customWidth="1"/>
    <col min="14517" max="14517" width="10.28515625" customWidth="1"/>
    <col min="14518" max="14518" width="11.28515625" customWidth="1"/>
    <col min="14519" max="14519" width="7.7109375" customWidth="1"/>
    <col min="14520" max="14520" width="10.140625" customWidth="1"/>
    <col min="14521" max="14521" width="6.5703125" customWidth="1"/>
    <col min="14522" max="14522" width="1.140625" customWidth="1"/>
    <col min="14523" max="14523" width="24.5703125" customWidth="1"/>
    <col min="14524" max="14524" width="9.85546875" customWidth="1"/>
    <col min="14525" max="14525" width="10.7109375" customWidth="1"/>
    <col min="14526" max="14526" width="10.85546875" customWidth="1"/>
    <col min="14527" max="14527" width="11.140625" customWidth="1"/>
    <col min="14528" max="14528" width="9.85546875" customWidth="1"/>
    <col min="14529" max="14529" width="1" customWidth="1"/>
    <col min="14530" max="14530" width="16.5703125" customWidth="1"/>
    <col min="14531" max="14531" width="0.5703125" customWidth="1"/>
    <col min="14532" max="14532" width="0.7109375" customWidth="1"/>
    <col min="14533" max="14533" width="27.85546875" customWidth="1"/>
    <col min="14534" max="14534" width="0.85546875" customWidth="1"/>
    <col min="14535" max="14535" width="27.42578125" customWidth="1"/>
    <col min="14536" max="14536" width="14.7109375" customWidth="1"/>
    <col min="14537" max="14537" width="0.42578125" customWidth="1"/>
    <col min="14538" max="14538" width="0.7109375" customWidth="1"/>
    <col min="14539" max="14539" width="21.7109375" customWidth="1"/>
    <col min="14540" max="14540" width="1.28515625" customWidth="1"/>
    <col min="14541" max="14541" width="21.140625" customWidth="1"/>
    <col min="14747" max="14747" width="0.7109375" customWidth="1"/>
    <col min="14748" max="14749" width="1.5703125" customWidth="1"/>
    <col min="14750" max="14750" width="16.42578125" customWidth="1"/>
    <col min="14751" max="14753" width="10.42578125" customWidth="1"/>
    <col min="14754" max="14754" width="8.7109375" customWidth="1"/>
    <col min="14755" max="14755" width="0.7109375" customWidth="1"/>
    <col min="14756" max="14756" width="3.140625" customWidth="1"/>
    <col min="14757" max="14757" width="1.140625" customWidth="1"/>
    <col min="14758" max="14758" width="18" customWidth="1"/>
    <col min="14759" max="14759" width="9.42578125" customWidth="1"/>
    <col min="14760" max="14760" width="8.7109375" customWidth="1"/>
    <col min="14761" max="14761" width="9.28515625" customWidth="1"/>
    <col min="14762" max="14762" width="10.140625" customWidth="1"/>
    <col min="14763" max="14763" width="5.140625" customWidth="1"/>
    <col min="14764" max="14764" width="10.140625" customWidth="1"/>
    <col min="14765" max="14765" width="6.42578125" customWidth="1"/>
    <col min="14767" max="14767" width="1.28515625" customWidth="1"/>
    <col min="14768" max="14768" width="1.42578125" customWidth="1"/>
    <col min="14769" max="14769" width="8.28515625" customWidth="1"/>
    <col min="14771" max="14772" width="10.7109375" customWidth="1"/>
    <col min="14773" max="14773" width="10.28515625" customWidth="1"/>
    <col min="14774" max="14774" width="11.28515625" customWidth="1"/>
    <col min="14775" max="14775" width="7.7109375" customWidth="1"/>
    <col min="14776" max="14776" width="10.140625" customWidth="1"/>
    <col min="14777" max="14777" width="6.5703125" customWidth="1"/>
    <col min="14778" max="14778" width="1.140625" customWidth="1"/>
    <col min="14779" max="14779" width="24.5703125" customWidth="1"/>
    <col min="14780" max="14780" width="9.85546875" customWidth="1"/>
    <col min="14781" max="14781" width="10.7109375" customWidth="1"/>
    <col min="14782" max="14782" width="10.85546875" customWidth="1"/>
    <col min="14783" max="14783" width="11.140625" customWidth="1"/>
    <col min="14784" max="14784" width="9.85546875" customWidth="1"/>
    <col min="14785" max="14785" width="1" customWidth="1"/>
    <col min="14786" max="14786" width="16.5703125" customWidth="1"/>
    <col min="14787" max="14787" width="0.5703125" customWidth="1"/>
    <col min="14788" max="14788" width="0.7109375" customWidth="1"/>
    <col min="14789" max="14789" width="27.85546875" customWidth="1"/>
    <col min="14790" max="14790" width="0.85546875" customWidth="1"/>
    <col min="14791" max="14791" width="27.42578125" customWidth="1"/>
    <col min="14792" max="14792" width="14.7109375" customWidth="1"/>
    <col min="14793" max="14793" width="0.42578125" customWidth="1"/>
    <col min="14794" max="14794" width="0.7109375" customWidth="1"/>
    <col min="14795" max="14795" width="21.7109375" customWidth="1"/>
    <col min="14796" max="14796" width="1.28515625" customWidth="1"/>
    <col min="14797" max="14797" width="21.140625" customWidth="1"/>
    <col min="15003" max="15003" width="0.7109375" customWidth="1"/>
    <col min="15004" max="15005" width="1.5703125" customWidth="1"/>
    <col min="15006" max="15006" width="16.42578125" customWidth="1"/>
    <col min="15007" max="15009" width="10.42578125" customWidth="1"/>
    <col min="15010" max="15010" width="8.7109375" customWidth="1"/>
    <col min="15011" max="15011" width="0.7109375" customWidth="1"/>
    <col min="15012" max="15012" width="3.140625" customWidth="1"/>
    <col min="15013" max="15013" width="1.140625" customWidth="1"/>
    <col min="15014" max="15014" width="18" customWidth="1"/>
    <col min="15015" max="15015" width="9.42578125" customWidth="1"/>
    <col min="15016" max="15016" width="8.7109375" customWidth="1"/>
    <col min="15017" max="15017" width="9.28515625" customWidth="1"/>
    <col min="15018" max="15018" width="10.140625" customWidth="1"/>
    <col min="15019" max="15019" width="5.140625" customWidth="1"/>
    <col min="15020" max="15020" width="10.140625" customWidth="1"/>
    <col min="15021" max="15021" width="6.42578125" customWidth="1"/>
    <col min="15023" max="15023" width="1.28515625" customWidth="1"/>
    <col min="15024" max="15024" width="1.42578125" customWidth="1"/>
    <col min="15025" max="15025" width="8.28515625" customWidth="1"/>
    <col min="15027" max="15028" width="10.7109375" customWidth="1"/>
    <col min="15029" max="15029" width="10.28515625" customWidth="1"/>
    <col min="15030" max="15030" width="11.28515625" customWidth="1"/>
    <col min="15031" max="15031" width="7.7109375" customWidth="1"/>
    <col min="15032" max="15032" width="10.140625" customWidth="1"/>
    <col min="15033" max="15033" width="6.5703125" customWidth="1"/>
    <col min="15034" max="15034" width="1.140625" customWidth="1"/>
    <col min="15035" max="15035" width="24.5703125" customWidth="1"/>
    <col min="15036" max="15036" width="9.85546875" customWidth="1"/>
    <col min="15037" max="15037" width="10.7109375" customWidth="1"/>
    <col min="15038" max="15038" width="10.85546875" customWidth="1"/>
    <col min="15039" max="15039" width="11.140625" customWidth="1"/>
    <col min="15040" max="15040" width="9.85546875" customWidth="1"/>
    <col min="15041" max="15041" width="1" customWidth="1"/>
    <col min="15042" max="15042" width="16.5703125" customWidth="1"/>
    <col min="15043" max="15043" width="0.5703125" customWidth="1"/>
    <col min="15044" max="15044" width="0.7109375" customWidth="1"/>
    <col min="15045" max="15045" width="27.85546875" customWidth="1"/>
    <col min="15046" max="15046" width="0.85546875" customWidth="1"/>
    <col min="15047" max="15047" width="27.42578125" customWidth="1"/>
    <col min="15048" max="15048" width="14.7109375" customWidth="1"/>
    <col min="15049" max="15049" width="0.42578125" customWidth="1"/>
    <col min="15050" max="15050" width="0.7109375" customWidth="1"/>
    <col min="15051" max="15051" width="21.7109375" customWidth="1"/>
    <col min="15052" max="15052" width="1.28515625" customWidth="1"/>
    <col min="15053" max="15053" width="21.140625" customWidth="1"/>
    <col min="15259" max="15259" width="0.7109375" customWidth="1"/>
    <col min="15260" max="15261" width="1.5703125" customWidth="1"/>
    <col min="15262" max="15262" width="16.42578125" customWidth="1"/>
    <col min="15263" max="15265" width="10.42578125" customWidth="1"/>
    <col min="15266" max="15266" width="8.7109375" customWidth="1"/>
    <col min="15267" max="15267" width="0.7109375" customWidth="1"/>
    <col min="15268" max="15268" width="3.140625" customWidth="1"/>
    <col min="15269" max="15269" width="1.140625" customWidth="1"/>
    <col min="15270" max="15270" width="18" customWidth="1"/>
    <col min="15271" max="15271" width="9.42578125" customWidth="1"/>
    <col min="15272" max="15272" width="8.7109375" customWidth="1"/>
    <col min="15273" max="15273" width="9.28515625" customWidth="1"/>
    <col min="15274" max="15274" width="10.140625" customWidth="1"/>
    <col min="15275" max="15275" width="5.140625" customWidth="1"/>
    <col min="15276" max="15276" width="10.140625" customWidth="1"/>
    <col min="15277" max="15277" width="6.42578125" customWidth="1"/>
    <col min="15279" max="15279" width="1.28515625" customWidth="1"/>
    <col min="15280" max="15280" width="1.42578125" customWidth="1"/>
    <col min="15281" max="15281" width="8.28515625" customWidth="1"/>
    <col min="15283" max="15284" width="10.7109375" customWidth="1"/>
    <col min="15285" max="15285" width="10.28515625" customWidth="1"/>
    <col min="15286" max="15286" width="11.28515625" customWidth="1"/>
    <col min="15287" max="15287" width="7.7109375" customWidth="1"/>
    <col min="15288" max="15288" width="10.140625" customWidth="1"/>
    <col min="15289" max="15289" width="6.5703125" customWidth="1"/>
    <col min="15290" max="15290" width="1.140625" customWidth="1"/>
    <col min="15291" max="15291" width="24.5703125" customWidth="1"/>
    <col min="15292" max="15292" width="9.85546875" customWidth="1"/>
    <col min="15293" max="15293" width="10.7109375" customWidth="1"/>
    <col min="15294" max="15294" width="10.85546875" customWidth="1"/>
    <col min="15295" max="15295" width="11.140625" customWidth="1"/>
    <col min="15296" max="15296" width="9.85546875" customWidth="1"/>
    <col min="15297" max="15297" width="1" customWidth="1"/>
    <col min="15298" max="15298" width="16.5703125" customWidth="1"/>
    <col min="15299" max="15299" width="0.5703125" customWidth="1"/>
    <col min="15300" max="15300" width="0.7109375" customWidth="1"/>
    <col min="15301" max="15301" width="27.85546875" customWidth="1"/>
    <col min="15302" max="15302" width="0.85546875" customWidth="1"/>
    <col min="15303" max="15303" width="27.42578125" customWidth="1"/>
    <col min="15304" max="15304" width="14.7109375" customWidth="1"/>
    <col min="15305" max="15305" width="0.42578125" customWidth="1"/>
    <col min="15306" max="15306" width="0.7109375" customWidth="1"/>
    <col min="15307" max="15307" width="21.7109375" customWidth="1"/>
    <col min="15308" max="15308" width="1.28515625" customWidth="1"/>
    <col min="15309" max="15309" width="21.140625" customWidth="1"/>
    <col min="15515" max="15515" width="0.7109375" customWidth="1"/>
    <col min="15516" max="15517" width="1.5703125" customWidth="1"/>
    <col min="15518" max="15518" width="16.42578125" customWidth="1"/>
    <col min="15519" max="15521" width="10.42578125" customWidth="1"/>
    <col min="15522" max="15522" width="8.7109375" customWidth="1"/>
    <col min="15523" max="15523" width="0.7109375" customWidth="1"/>
    <col min="15524" max="15524" width="3.140625" customWidth="1"/>
    <col min="15525" max="15525" width="1.140625" customWidth="1"/>
    <col min="15526" max="15526" width="18" customWidth="1"/>
    <col min="15527" max="15527" width="9.42578125" customWidth="1"/>
    <col min="15528" max="15528" width="8.7109375" customWidth="1"/>
    <col min="15529" max="15529" width="9.28515625" customWidth="1"/>
    <col min="15530" max="15530" width="10.140625" customWidth="1"/>
    <col min="15531" max="15531" width="5.140625" customWidth="1"/>
    <col min="15532" max="15532" width="10.140625" customWidth="1"/>
    <col min="15533" max="15533" width="6.42578125" customWidth="1"/>
    <col min="15535" max="15535" width="1.28515625" customWidth="1"/>
    <col min="15536" max="15536" width="1.42578125" customWidth="1"/>
    <col min="15537" max="15537" width="8.28515625" customWidth="1"/>
    <col min="15539" max="15540" width="10.7109375" customWidth="1"/>
    <col min="15541" max="15541" width="10.28515625" customWidth="1"/>
    <col min="15542" max="15542" width="11.28515625" customWidth="1"/>
    <col min="15543" max="15543" width="7.7109375" customWidth="1"/>
    <col min="15544" max="15544" width="10.140625" customWidth="1"/>
    <col min="15545" max="15545" width="6.5703125" customWidth="1"/>
    <col min="15546" max="15546" width="1.140625" customWidth="1"/>
    <col min="15547" max="15547" width="24.5703125" customWidth="1"/>
    <col min="15548" max="15548" width="9.85546875" customWidth="1"/>
    <col min="15549" max="15549" width="10.7109375" customWidth="1"/>
    <col min="15550" max="15550" width="10.85546875" customWidth="1"/>
    <col min="15551" max="15551" width="11.140625" customWidth="1"/>
    <col min="15552" max="15552" width="9.85546875" customWidth="1"/>
    <col min="15553" max="15553" width="1" customWidth="1"/>
    <col min="15554" max="15554" width="16.5703125" customWidth="1"/>
    <col min="15555" max="15555" width="0.5703125" customWidth="1"/>
    <col min="15556" max="15556" width="0.7109375" customWidth="1"/>
    <col min="15557" max="15557" width="27.85546875" customWidth="1"/>
    <col min="15558" max="15558" width="0.85546875" customWidth="1"/>
    <col min="15559" max="15559" width="27.42578125" customWidth="1"/>
    <col min="15560" max="15560" width="14.7109375" customWidth="1"/>
    <col min="15561" max="15561" width="0.42578125" customWidth="1"/>
    <col min="15562" max="15562" width="0.7109375" customWidth="1"/>
    <col min="15563" max="15563" width="21.7109375" customWidth="1"/>
    <col min="15564" max="15564" width="1.28515625" customWidth="1"/>
    <col min="15565" max="15565" width="21.140625" customWidth="1"/>
    <col min="15771" max="15771" width="0.7109375" customWidth="1"/>
    <col min="15772" max="15773" width="1.5703125" customWidth="1"/>
    <col min="15774" max="15774" width="16.42578125" customWidth="1"/>
    <col min="15775" max="15777" width="10.42578125" customWidth="1"/>
    <col min="15778" max="15778" width="8.7109375" customWidth="1"/>
    <col min="15779" max="15779" width="0.7109375" customWidth="1"/>
    <col min="15780" max="15780" width="3.140625" customWidth="1"/>
    <col min="15781" max="15781" width="1.140625" customWidth="1"/>
    <col min="15782" max="15782" width="18" customWidth="1"/>
    <col min="15783" max="15783" width="9.42578125" customWidth="1"/>
    <col min="15784" max="15784" width="8.7109375" customWidth="1"/>
    <col min="15785" max="15785" width="9.28515625" customWidth="1"/>
    <col min="15786" max="15786" width="10.140625" customWidth="1"/>
    <col min="15787" max="15787" width="5.140625" customWidth="1"/>
    <col min="15788" max="15788" width="10.140625" customWidth="1"/>
    <col min="15789" max="15789" width="6.42578125" customWidth="1"/>
    <col min="15791" max="15791" width="1.28515625" customWidth="1"/>
    <col min="15792" max="15792" width="1.42578125" customWidth="1"/>
    <col min="15793" max="15793" width="8.28515625" customWidth="1"/>
    <col min="15795" max="15796" width="10.7109375" customWidth="1"/>
    <col min="15797" max="15797" width="10.28515625" customWidth="1"/>
    <col min="15798" max="15798" width="11.28515625" customWidth="1"/>
    <col min="15799" max="15799" width="7.7109375" customWidth="1"/>
    <col min="15800" max="15800" width="10.140625" customWidth="1"/>
    <col min="15801" max="15801" width="6.5703125" customWidth="1"/>
    <col min="15802" max="15802" width="1.140625" customWidth="1"/>
    <col min="15803" max="15803" width="24.5703125" customWidth="1"/>
    <col min="15804" max="15804" width="9.85546875" customWidth="1"/>
    <col min="15805" max="15805" width="10.7109375" customWidth="1"/>
    <col min="15806" max="15806" width="10.85546875" customWidth="1"/>
    <col min="15807" max="15807" width="11.140625" customWidth="1"/>
    <col min="15808" max="15808" width="9.85546875" customWidth="1"/>
    <col min="15809" max="15809" width="1" customWidth="1"/>
    <col min="15810" max="15810" width="16.5703125" customWidth="1"/>
    <col min="15811" max="15811" width="0.5703125" customWidth="1"/>
    <col min="15812" max="15812" width="0.7109375" customWidth="1"/>
    <col min="15813" max="15813" width="27.85546875" customWidth="1"/>
    <col min="15814" max="15814" width="0.85546875" customWidth="1"/>
    <col min="15815" max="15815" width="27.42578125" customWidth="1"/>
    <col min="15816" max="15816" width="14.7109375" customWidth="1"/>
    <col min="15817" max="15817" width="0.42578125" customWidth="1"/>
    <col min="15818" max="15818" width="0.7109375" customWidth="1"/>
    <col min="15819" max="15819" width="21.7109375" customWidth="1"/>
    <col min="15820" max="15820" width="1.28515625" customWidth="1"/>
    <col min="15821" max="15821" width="21.140625" customWidth="1"/>
    <col min="16027" max="16027" width="0.7109375" customWidth="1"/>
    <col min="16028" max="16029" width="1.5703125" customWidth="1"/>
    <col min="16030" max="16030" width="16.42578125" customWidth="1"/>
    <col min="16031" max="16033" width="10.42578125" customWidth="1"/>
    <col min="16034" max="16034" width="8.7109375" customWidth="1"/>
    <col min="16035" max="16035" width="0.7109375" customWidth="1"/>
    <col min="16036" max="16036" width="3.140625" customWidth="1"/>
    <col min="16037" max="16037" width="1.140625" customWidth="1"/>
    <col min="16038" max="16038" width="18" customWidth="1"/>
    <col min="16039" max="16039" width="9.42578125" customWidth="1"/>
    <col min="16040" max="16040" width="8.7109375" customWidth="1"/>
    <col min="16041" max="16041" width="9.28515625" customWidth="1"/>
    <col min="16042" max="16042" width="10.140625" customWidth="1"/>
    <col min="16043" max="16043" width="5.140625" customWidth="1"/>
    <col min="16044" max="16044" width="10.140625" customWidth="1"/>
    <col min="16045" max="16045" width="6.42578125" customWidth="1"/>
    <col min="16047" max="16047" width="1.28515625" customWidth="1"/>
    <col min="16048" max="16048" width="1.42578125" customWidth="1"/>
    <col min="16049" max="16049" width="8.28515625" customWidth="1"/>
    <col min="16051" max="16052" width="10.7109375" customWidth="1"/>
    <col min="16053" max="16053" width="10.28515625" customWidth="1"/>
    <col min="16054" max="16054" width="11.28515625" customWidth="1"/>
    <col min="16055" max="16055" width="7.7109375" customWidth="1"/>
    <col min="16056" max="16056" width="10.140625" customWidth="1"/>
    <col min="16057" max="16057" width="6.5703125" customWidth="1"/>
    <col min="16058" max="16058" width="1.140625" customWidth="1"/>
    <col min="16059" max="16059" width="24.5703125" customWidth="1"/>
    <col min="16060" max="16060" width="9.85546875" customWidth="1"/>
    <col min="16061" max="16061" width="10.7109375" customWidth="1"/>
    <col min="16062" max="16062" width="10.85546875" customWidth="1"/>
    <col min="16063" max="16063" width="11.140625" customWidth="1"/>
    <col min="16064" max="16064" width="9.85546875" customWidth="1"/>
    <col min="16065" max="16065" width="1" customWidth="1"/>
    <col min="16066" max="16066" width="16.5703125" customWidth="1"/>
    <col min="16067" max="16067" width="0.5703125" customWidth="1"/>
    <col min="16068" max="16068" width="0.7109375" customWidth="1"/>
    <col min="16069" max="16069" width="27.85546875" customWidth="1"/>
    <col min="16070" max="16070" width="0.85546875" customWidth="1"/>
    <col min="16071" max="16071" width="27.42578125" customWidth="1"/>
    <col min="16072" max="16072" width="14.7109375" customWidth="1"/>
    <col min="16073" max="16073" width="0.42578125" customWidth="1"/>
    <col min="16074" max="16074" width="0.7109375" customWidth="1"/>
    <col min="16075" max="16075" width="21.7109375" customWidth="1"/>
    <col min="16076" max="16076" width="1.28515625" customWidth="1"/>
    <col min="16077" max="16077" width="21.140625" customWidth="1"/>
    <col min="16375" max="16384" width="11.5703125" customWidth="1"/>
  </cols>
  <sheetData>
    <row r="1" spans="1:10">
      <c r="A1" s="1241"/>
      <c r="B1" s="1769" t="s">
        <v>3407</v>
      </c>
      <c r="C1" s="1769"/>
      <c r="D1" s="1769"/>
      <c r="E1" s="1769"/>
      <c r="F1" s="1769"/>
      <c r="G1" s="1769"/>
      <c r="H1" s="1769"/>
      <c r="I1" s="1769"/>
      <c r="J1" s="1180"/>
    </row>
    <row r="2" spans="1:10" ht="13.5" customHeight="1" thickBot="1">
      <c r="A2" s="1180"/>
      <c r="B2" s="1770" t="s">
        <v>2719</v>
      </c>
      <c r="C2" s="1770"/>
      <c r="D2" s="1770"/>
      <c r="E2" s="1770"/>
      <c r="F2" s="1770"/>
      <c r="G2" s="1770"/>
      <c r="H2" s="1770"/>
      <c r="I2" s="1770"/>
      <c r="J2" s="1180"/>
    </row>
    <row r="3" spans="1:10" ht="3" customHeight="1">
      <c r="A3" s="1180"/>
      <c r="B3" s="1242"/>
      <c r="C3" s="1243"/>
      <c r="D3" s="1244"/>
      <c r="E3" s="1242"/>
      <c r="F3" s="1243"/>
      <c r="G3" s="1244"/>
      <c r="H3" s="1242"/>
      <c r="I3" s="1244"/>
      <c r="J3" s="1180"/>
    </row>
    <row r="4" spans="1:10" s="1207" customFormat="1" ht="12" customHeight="1">
      <c r="B4" s="1779" t="s">
        <v>3</v>
      </c>
      <c r="C4" s="1779"/>
      <c r="D4" s="1779"/>
      <c r="E4" s="1783" t="s">
        <v>3408</v>
      </c>
      <c r="F4" s="1784"/>
      <c r="G4" s="1245"/>
      <c r="H4" s="1787" t="s">
        <v>3409</v>
      </c>
      <c r="I4" s="1787"/>
    </row>
    <row r="5" spans="1:10" s="1207" customFormat="1" ht="5.25" customHeight="1">
      <c r="B5" s="1780"/>
      <c r="C5" s="1780"/>
      <c r="D5" s="1780"/>
      <c r="E5" s="1785"/>
      <c r="F5" s="1786"/>
      <c r="G5" s="1246"/>
      <c r="H5" s="1788"/>
      <c r="I5" s="1788"/>
    </row>
    <row r="6" spans="1:10" s="1207" customFormat="1" ht="12.75" customHeight="1">
      <c r="B6" s="1781"/>
      <c r="C6" s="1781"/>
      <c r="D6" s="1782"/>
      <c r="E6" s="1247" t="s">
        <v>3410</v>
      </c>
      <c r="F6" s="1247" t="s">
        <v>3411</v>
      </c>
      <c r="G6" s="1248"/>
      <c r="H6" s="1249" t="s">
        <v>11</v>
      </c>
      <c r="I6" s="1249" t="s">
        <v>3412</v>
      </c>
    </row>
    <row r="7" spans="1:10" s="1207" customFormat="1" ht="3.75" customHeight="1" thickBot="1">
      <c r="B7" s="1250"/>
      <c r="C7" s="1251"/>
      <c r="D7" s="1251"/>
      <c r="E7" s="1252"/>
      <c r="F7" s="1253"/>
      <c r="G7" s="1254"/>
      <c r="H7" s="1255"/>
      <c r="I7" s="1255"/>
    </row>
    <row r="8" spans="1:10" s="1207" customFormat="1" ht="12.75" customHeight="1">
      <c r="B8" s="1256" t="s">
        <v>3413</v>
      </c>
      <c r="C8" s="1223"/>
      <c r="D8" s="1222"/>
      <c r="E8" s="1257">
        <f>E10+E38</f>
        <v>707677602.16999984</v>
      </c>
      <c r="F8" s="1257">
        <f>F10+F38</f>
        <v>787627469.0999999</v>
      </c>
      <c r="G8" s="1257">
        <v>0</v>
      </c>
      <c r="H8" s="1258">
        <f>F8-E8</f>
        <v>79949866.930000067</v>
      </c>
      <c r="I8" s="1259">
        <f>((F8/1.07817028676646)/E8*100-100)</f>
        <v>3.228126324987727</v>
      </c>
    </row>
    <row r="9" spans="1:10" s="1207" customFormat="1" ht="10.15" customHeight="1">
      <c r="B9" s="1260"/>
      <c r="C9" s="1261"/>
      <c r="D9" s="1262"/>
      <c r="E9" s="1263" t="s">
        <v>3414</v>
      </c>
      <c r="F9" s="1263" t="s">
        <v>3414</v>
      </c>
      <c r="G9" s="1263"/>
      <c r="H9" s="1263" t="s">
        <v>3414</v>
      </c>
      <c r="I9" s="1264"/>
    </row>
    <row r="10" spans="1:10" s="1207" customFormat="1" ht="11.25" customHeight="1">
      <c r="B10" s="1265" t="s">
        <v>3415</v>
      </c>
      <c r="C10" s="1266"/>
      <c r="D10" s="1266"/>
      <c r="E10" s="1267">
        <f>E12-E23</f>
        <v>707677602.16999984</v>
      </c>
      <c r="F10" s="1267">
        <f>F12-F23</f>
        <v>787627469.0999999</v>
      </c>
      <c r="G10" s="1267"/>
      <c r="H10" s="1258">
        <f>F10-E10</f>
        <v>79949866.930000067</v>
      </c>
      <c r="I10" s="1259">
        <f>((F10/1.07817028676646)/E10*100-100)</f>
        <v>3.228126324987727</v>
      </c>
    </row>
    <row r="11" spans="1:10" s="1180" customFormat="1" ht="9" customHeight="1">
      <c r="B11" s="1268"/>
      <c r="C11" s="1269"/>
      <c r="D11" s="1269"/>
      <c r="E11" s="1270" t="s">
        <v>3416</v>
      </c>
      <c r="F11" s="1270" t="s">
        <v>3416</v>
      </c>
      <c r="G11" s="1271"/>
      <c r="H11" s="1270" t="s">
        <v>3416</v>
      </c>
      <c r="I11" s="1272"/>
    </row>
    <row r="12" spans="1:10" s="1180" customFormat="1" ht="17.45" customHeight="1">
      <c r="B12" s="1273" t="s">
        <v>3417</v>
      </c>
      <c r="C12" s="1274" t="s">
        <v>3418</v>
      </c>
      <c r="D12" s="1275"/>
      <c r="E12" s="1276">
        <v>1760871632.0999999</v>
      </c>
      <c r="F12" s="1276">
        <v>1336606777.8</v>
      </c>
      <c r="G12" s="1277"/>
      <c r="H12" s="1278">
        <v>-424264854.29999995</v>
      </c>
      <c r="I12" s="1279">
        <v>-29.597415400135631</v>
      </c>
    </row>
    <row r="13" spans="1:10" s="1180" customFormat="1" ht="17.45" customHeight="1">
      <c r="B13" s="1280"/>
      <c r="C13" s="1223" t="s">
        <v>3419</v>
      </c>
      <c r="D13" s="1281"/>
      <c r="E13" s="1224">
        <v>930000000</v>
      </c>
      <c r="F13" s="1224">
        <v>0</v>
      </c>
      <c r="G13" s="1216"/>
      <c r="H13" s="1258">
        <v>-930000000</v>
      </c>
      <c r="I13" s="1282">
        <v>-100</v>
      </c>
    </row>
    <row r="14" spans="1:10" s="1180" customFormat="1" ht="17.45" customHeight="1">
      <c r="B14" s="1280"/>
      <c r="C14" s="1223"/>
      <c r="D14" s="1215" t="s">
        <v>3420</v>
      </c>
      <c r="E14" s="1216">
        <v>400000000</v>
      </c>
      <c r="F14" s="1224"/>
      <c r="G14" s="1216"/>
      <c r="H14" s="1258"/>
      <c r="I14" s="1282"/>
    </row>
    <row r="15" spans="1:10" s="1180" customFormat="1" ht="17.45" customHeight="1">
      <c r="B15" s="1280"/>
      <c r="C15" s="1223"/>
      <c r="D15" s="1215" t="s">
        <v>3421</v>
      </c>
      <c r="E15" s="1216">
        <v>230000000</v>
      </c>
      <c r="F15" s="1224"/>
      <c r="G15" s="1216"/>
      <c r="H15" s="1258"/>
      <c r="I15" s="1282"/>
    </row>
    <row r="16" spans="1:10" s="1180" customFormat="1" ht="17.45" customHeight="1">
      <c r="B16" s="1280"/>
      <c r="C16" s="1223"/>
      <c r="D16" s="1215" t="s">
        <v>3397</v>
      </c>
      <c r="E16" s="1216">
        <v>300000000</v>
      </c>
      <c r="F16" s="1224"/>
      <c r="G16" s="1216"/>
      <c r="H16" s="1258"/>
      <c r="I16" s="1282"/>
    </row>
    <row r="17" spans="2:10" s="1207" customFormat="1" ht="15" customHeight="1">
      <c r="B17" s="1280"/>
      <c r="C17" s="1223" t="s">
        <v>3398</v>
      </c>
      <c r="D17" s="1223"/>
      <c r="E17" s="1224">
        <v>830871632.10000002</v>
      </c>
      <c r="F17" s="1224">
        <v>1336606777.8</v>
      </c>
      <c r="G17" s="1216"/>
      <c r="H17" s="1258">
        <v>505735145.69999993</v>
      </c>
      <c r="I17" s="1259">
        <v>49.204653593831011</v>
      </c>
    </row>
    <row r="18" spans="2:10" s="1207" customFormat="1" ht="14.25">
      <c r="B18" s="1280"/>
      <c r="C18" s="1223"/>
      <c r="D18" s="1228" t="s">
        <v>3422</v>
      </c>
      <c r="E18" s="1216">
        <v>19092000.699999999</v>
      </c>
      <c r="F18" s="1216"/>
      <c r="G18" s="1216"/>
      <c r="H18" s="1218">
        <v>-19092000.699999999</v>
      </c>
      <c r="I18" s="1282">
        <v>-100</v>
      </c>
    </row>
    <row r="19" spans="2:10" s="1207" customFormat="1" ht="15" customHeight="1">
      <c r="B19" s="1280"/>
      <c r="C19" s="1223"/>
      <c r="D19" s="1228" t="s">
        <v>3423</v>
      </c>
      <c r="E19" s="1216">
        <v>21925081.469999999</v>
      </c>
      <c r="F19" s="1216"/>
      <c r="G19" s="1216"/>
      <c r="H19" s="1218">
        <v>-21925081.469999999</v>
      </c>
      <c r="I19" s="1282">
        <v>-100</v>
      </c>
    </row>
    <row r="20" spans="2:10" s="1207" customFormat="1" ht="15" customHeight="1">
      <c r="B20" s="1280"/>
      <c r="C20" s="1223"/>
      <c r="D20" s="1228" t="s">
        <v>3424</v>
      </c>
      <c r="E20" s="1216">
        <v>167513161.38999999</v>
      </c>
      <c r="F20" s="1216"/>
      <c r="G20" s="1216"/>
      <c r="H20" s="1218">
        <v>-167513161.38999999</v>
      </c>
      <c r="I20" s="1282">
        <v>-100</v>
      </c>
    </row>
    <row r="21" spans="2:10" s="1207" customFormat="1" ht="15" customHeight="1">
      <c r="B21" s="1280"/>
      <c r="C21" s="1223"/>
      <c r="D21" s="1228" t="s">
        <v>3425</v>
      </c>
      <c r="E21" s="1216">
        <v>221825267.5</v>
      </c>
      <c r="F21" s="1216">
        <v>17991621.52</v>
      </c>
      <c r="G21" s="1216"/>
      <c r="H21" s="1218">
        <v>-203833645.97999999</v>
      </c>
      <c r="I21" s="1282">
        <v>-92.477331337735791</v>
      </c>
    </row>
    <row r="22" spans="2:10" s="1207" customFormat="1" ht="15" customHeight="1">
      <c r="B22" s="1280"/>
      <c r="C22" s="1223"/>
      <c r="D22" s="1228" t="s">
        <v>3426</v>
      </c>
      <c r="E22" s="1216">
        <v>400516121.04000002</v>
      </c>
      <c r="F22" s="1216">
        <v>1318615156.28</v>
      </c>
      <c r="G22" s="1216"/>
      <c r="H22" s="1218">
        <v>918099035.24000001</v>
      </c>
      <c r="I22" s="1282">
        <v>205.35898465841404</v>
      </c>
    </row>
    <row r="23" spans="2:10" s="1180" customFormat="1" ht="16.899999999999999" customHeight="1">
      <c r="B23" s="1283" t="s">
        <v>3427</v>
      </c>
      <c r="C23" s="1284" t="s">
        <v>3428</v>
      </c>
      <c r="D23" s="1214"/>
      <c r="E23" s="1285">
        <v>1053194029.9300001</v>
      </c>
      <c r="F23" s="1285">
        <v>548979308.70000005</v>
      </c>
      <c r="G23" s="1286"/>
      <c r="H23" s="1287">
        <v>-504214721.23000002</v>
      </c>
      <c r="I23" s="1288">
        <v>51.654035545913089</v>
      </c>
      <c r="J23" s="1236"/>
    </row>
    <row r="24" spans="2:10" s="1180" customFormat="1" ht="17.45" customHeight="1">
      <c r="B24" s="1280"/>
      <c r="C24" s="1214" t="s">
        <v>3419</v>
      </c>
      <c r="D24"/>
      <c r="E24" s="1289">
        <v>870000000</v>
      </c>
      <c r="F24" s="1289">
        <v>300000000</v>
      </c>
      <c r="G24" s="1258"/>
      <c r="H24" s="1258">
        <v>-570000000</v>
      </c>
      <c r="I24" s="1282">
        <v>68.017335439555779</v>
      </c>
    </row>
    <row r="25" spans="2:10" s="1180" customFormat="1" ht="17.45" customHeight="1">
      <c r="B25" s="1280"/>
      <c r="C25" s="1214"/>
      <c r="D25" s="1215" t="s">
        <v>3397</v>
      </c>
      <c r="E25" s="1218">
        <v>240000000</v>
      </c>
      <c r="F25" s="1218">
        <v>300000000</v>
      </c>
      <c r="G25" s="1258"/>
      <c r="H25" s="1258"/>
      <c r="I25" s="1282">
        <v>-15.937159031610349</v>
      </c>
    </row>
    <row r="26" spans="2:10" s="1180" customFormat="1" ht="17.45" customHeight="1">
      <c r="B26" s="1280"/>
      <c r="C26" s="1214"/>
      <c r="D26" s="1215" t="s">
        <v>3420</v>
      </c>
      <c r="E26" s="1218">
        <v>400000000</v>
      </c>
      <c r="F26" s="1289"/>
      <c r="G26" s="1258"/>
      <c r="H26" s="1258"/>
      <c r="I26" s="1282">
        <v>100</v>
      </c>
    </row>
    <row r="27" spans="2:10" s="1180" customFormat="1" ht="17.45" customHeight="1">
      <c r="B27" s="1280"/>
      <c r="C27" s="1214"/>
      <c r="D27" s="1215" t="s">
        <v>3421</v>
      </c>
      <c r="E27" s="1218">
        <v>230000000</v>
      </c>
      <c r="F27" s="1289"/>
      <c r="G27" s="1258"/>
      <c r="H27" s="1258"/>
      <c r="I27" s="1282">
        <v>100</v>
      </c>
    </row>
    <row r="28" spans="2:10" s="1180" customFormat="1" ht="17.45" customHeight="1">
      <c r="B28" s="1280"/>
      <c r="C28" s="1223" t="s">
        <v>3398</v>
      </c>
      <c r="D28" s="1223"/>
      <c r="E28" s="1289">
        <v>183194029.93000001</v>
      </c>
      <c r="F28" s="1289">
        <v>248979308.69999999</v>
      </c>
      <c r="G28" s="1218"/>
      <c r="H28" s="1258">
        <v>65785278.769999981</v>
      </c>
      <c r="I28" s="1290">
        <v>-26.056307487147819</v>
      </c>
    </row>
    <row r="29" spans="2:10" s="1180" customFormat="1" ht="14.85" customHeight="1">
      <c r="B29" s="1280"/>
      <c r="C29" s="1223"/>
      <c r="D29" s="1228" t="s">
        <v>3422</v>
      </c>
      <c r="E29" s="1218">
        <v>25485016.43</v>
      </c>
      <c r="F29" s="1218">
        <v>23501273.07</v>
      </c>
      <c r="G29" s="1218"/>
      <c r="H29" s="1218">
        <v>-1983743.3599999994</v>
      </c>
      <c r="I29" s="1282">
        <v>14.46987398746154</v>
      </c>
    </row>
    <row r="30" spans="2:10" s="1180" customFormat="1" ht="14.85" customHeight="1">
      <c r="B30" s="1280"/>
      <c r="C30" s="1223"/>
      <c r="D30" s="1228" t="s">
        <v>3399</v>
      </c>
      <c r="E30" s="1218">
        <v>41950260.510000005</v>
      </c>
      <c r="F30" s="1218">
        <v>48983296.149999999</v>
      </c>
      <c r="G30" s="1218"/>
      <c r="H30" s="1218">
        <v>7033035.6399999931</v>
      </c>
      <c r="I30" s="1282">
        <v>-8.2993836337444975</v>
      </c>
    </row>
    <row r="31" spans="2:10" s="1180" customFormat="1" ht="14.85" customHeight="1">
      <c r="B31" s="1280"/>
      <c r="C31" s="1223"/>
      <c r="D31" s="1228" t="s">
        <v>3429</v>
      </c>
      <c r="E31" s="1218">
        <v>27016442.810000006</v>
      </c>
      <c r="F31" s="1218">
        <v>31545797.43</v>
      </c>
      <c r="G31" s="1218"/>
      <c r="H31" s="1218">
        <v>4529354.6199999936</v>
      </c>
      <c r="I31" s="1282">
        <v>-8.2993837239633024</v>
      </c>
    </row>
    <row r="32" spans="2:10" s="1180" customFormat="1" ht="14.85" customHeight="1">
      <c r="B32" s="1280"/>
      <c r="C32" s="1223"/>
      <c r="D32" s="1228" t="s">
        <v>3430</v>
      </c>
      <c r="E32" s="1218">
        <v>22368445.759999998</v>
      </c>
      <c r="F32" s="1218">
        <v>26118550.600000001</v>
      </c>
      <c r="G32" s="1218"/>
      <c r="H32" s="1218">
        <v>3750104.8400000036</v>
      </c>
      <c r="I32" s="1282">
        <v>-8.2993637404107972</v>
      </c>
    </row>
    <row r="33" spans="1:10" s="1180" customFormat="1" ht="14.85" customHeight="1">
      <c r="B33" s="1280"/>
      <c r="C33" s="1223"/>
      <c r="D33" s="1228" t="s">
        <v>3431</v>
      </c>
      <c r="E33" s="1218">
        <v>1159727</v>
      </c>
      <c r="F33" s="1218">
        <v>1397690.69</v>
      </c>
      <c r="G33" s="1218"/>
      <c r="H33" s="1218">
        <v>237963.68999999994</v>
      </c>
      <c r="I33" s="1282">
        <v>-11.780988321238482</v>
      </c>
    </row>
    <row r="34" spans="1:10" s="1180" customFormat="1" ht="14.85" customHeight="1">
      <c r="B34" s="1280"/>
      <c r="C34" s="1223"/>
      <c r="D34" s="1228" t="s">
        <v>3432</v>
      </c>
      <c r="E34" s="1218">
        <v>42490665.359999999</v>
      </c>
      <c r="F34" s="1218">
        <v>46738174.420000002</v>
      </c>
      <c r="G34" s="1218"/>
      <c r="H34" s="1218">
        <v>4247509.0600000024</v>
      </c>
      <c r="I34" s="1282">
        <v>-2.021300248778843</v>
      </c>
    </row>
    <row r="35" spans="1:10" s="1180" customFormat="1" ht="14.85" customHeight="1">
      <c r="B35" s="1280"/>
      <c r="C35" s="1223"/>
      <c r="D35" s="1228" t="s">
        <v>3433</v>
      </c>
      <c r="E35" s="1218">
        <v>6704887.9000000004</v>
      </c>
      <c r="F35" s="1218">
        <v>13789399.73</v>
      </c>
      <c r="G35" s="1218"/>
      <c r="H35" s="1218">
        <v>7084511.8300000001</v>
      </c>
      <c r="I35" s="1282">
        <v>-90.7508496238936</v>
      </c>
    </row>
    <row r="36" spans="1:10" s="1180" customFormat="1" ht="14.85" customHeight="1">
      <c r="B36" s="1280"/>
      <c r="C36" s="1223"/>
      <c r="D36" s="1228" t="s">
        <v>3405</v>
      </c>
      <c r="E36" s="1218">
        <v>16018584.16</v>
      </c>
      <c r="F36" s="1218">
        <v>56905126.609999999</v>
      </c>
      <c r="G36" s="1218"/>
      <c r="H36" s="1218">
        <v>40886542.450000003</v>
      </c>
      <c r="I36" s="1282">
        <v>-229.48823179875802</v>
      </c>
    </row>
    <row r="37" spans="1:10" s="1207" customFormat="1" ht="6" customHeight="1" thickBot="1">
      <c r="B37" s="1291"/>
      <c r="C37" s="1292"/>
      <c r="D37" s="1292"/>
      <c r="E37" s="1293"/>
      <c r="F37" s="1293"/>
      <c r="G37" s="1293"/>
      <c r="H37" s="1293"/>
      <c r="I37" s="1294"/>
    </row>
    <row r="38" spans="1:10" s="1180" customFormat="1" ht="16.899999999999999" customHeight="1" thickBot="1">
      <c r="B38" s="1295" t="s">
        <v>3434</v>
      </c>
      <c r="C38" s="1296"/>
      <c r="D38" s="1296"/>
      <c r="E38" s="1297">
        <v>0</v>
      </c>
      <c r="F38" s="1297">
        <v>0</v>
      </c>
      <c r="G38" s="1297"/>
      <c r="H38" s="1298">
        <v>0</v>
      </c>
      <c r="I38" s="1299" t="s">
        <v>3435</v>
      </c>
    </row>
    <row r="39" spans="1:10" s="1207" customFormat="1" ht="14.25">
      <c r="B39" s="1300" t="s">
        <v>3436</v>
      </c>
      <c r="C39" s="1301" t="s">
        <v>3418</v>
      </c>
      <c r="D39" s="1301"/>
      <c r="E39" s="1302"/>
      <c r="F39" s="1303"/>
      <c r="G39" s="1303"/>
      <c r="H39" s="1303"/>
      <c r="I39" s="1304"/>
    </row>
    <row r="40" spans="1:10" s="1207" customFormat="1" ht="14.25">
      <c r="B40" s="1305" t="s">
        <v>3437</v>
      </c>
      <c r="C40" s="1306" t="s">
        <v>3438</v>
      </c>
      <c r="D40" s="1306"/>
      <c r="E40" s="1307"/>
      <c r="F40" s="1308"/>
      <c r="G40" s="1308"/>
      <c r="H40" s="1307"/>
      <c r="I40" s="1309"/>
    </row>
    <row r="41" spans="1:10" s="1207" customFormat="1" ht="1.9" customHeight="1" thickBot="1">
      <c r="B41" s="1310"/>
      <c r="C41" s="1310"/>
      <c r="D41" s="1311"/>
      <c r="E41" s="1312"/>
      <c r="F41" s="1312"/>
      <c r="G41" s="1312"/>
      <c r="H41" s="1312"/>
      <c r="I41" s="1313"/>
    </row>
    <row r="42" spans="1:10" s="1207" customFormat="1" ht="14.45" customHeight="1">
      <c r="B42" s="1222" t="s">
        <v>3439</v>
      </c>
      <c r="I42" s="1314"/>
    </row>
    <row r="43" spans="1:10" s="1207" customFormat="1" ht="14.25">
      <c r="B43" s="1222"/>
      <c r="I43" s="1314"/>
    </row>
    <row r="44" spans="1:10" s="1207" customFormat="1" ht="14.25" customHeight="1">
      <c r="I44" s="1314"/>
    </row>
    <row r="45" spans="1:10" s="1180" customFormat="1" ht="14.45" customHeight="1">
      <c r="A45"/>
      <c r="B45"/>
      <c r="C45"/>
      <c r="D45"/>
      <c r="I45" s="1315"/>
      <c r="J45"/>
    </row>
    <row r="46" spans="1:10" s="1180" customFormat="1" ht="13.9" customHeight="1">
      <c r="A46"/>
      <c r="B46"/>
      <c r="C46"/>
      <c r="D46"/>
      <c r="I46" s="1315"/>
      <c r="J46"/>
    </row>
    <row r="47" spans="1:10" s="1207" customFormat="1" ht="14.25">
      <c r="E47" s="1316"/>
      <c r="I47" s="1314"/>
    </row>
    <row r="48" spans="1:10" s="1207" customFormat="1" ht="6" customHeight="1">
      <c r="E48" s="1316"/>
      <c r="I48" s="1314"/>
    </row>
    <row r="49" spans="1:10" s="1207" customFormat="1" ht="13.9" customHeight="1">
      <c r="E49" s="1316"/>
      <c r="I49" s="1314"/>
    </row>
    <row r="50" spans="1:10" s="1207" customFormat="1" ht="7.9" customHeight="1">
      <c r="E50" s="1316"/>
      <c r="I50" s="1314"/>
    </row>
    <row r="51" spans="1:10" s="1207" customFormat="1" ht="6" customHeight="1">
      <c r="E51" s="1316"/>
      <c r="I51" s="1314"/>
    </row>
    <row r="52" spans="1:10" s="1180" customFormat="1" ht="14.25">
      <c r="E52" s="1236"/>
      <c r="I52" s="1315"/>
    </row>
    <row r="53" spans="1:10" s="1207" customFormat="1" ht="18.75" customHeight="1">
      <c r="E53" s="1317"/>
      <c r="I53" s="1314"/>
    </row>
    <row r="54" spans="1:10" s="1207" customFormat="1" ht="18.75" customHeight="1">
      <c r="I54" s="1314"/>
    </row>
    <row r="55" spans="1:10" s="1207" customFormat="1" ht="18.75" customHeight="1">
      <c r="I55" s="1314"/>
    </row>
    <row r="56" spans="1:10" s="1207" customFormat="1" ht="18.75" customHeight="1">
      <c r="H56" s="1316"/>
      <c r="I56" s="1314"/>
    </row>
    <row r="57" spans="1:10" s="1207" customFormat="1" ht="6" customHeight="1">
      <c r="I57" s="1314"/>
    </row>
    <row r="58" spans="1:10" s="1180" customFormat="1" ht="14.25">
      <c r="I58" s="1315"/>
    </row>
    <row r="59" spans="1:10" s="1207" customFormat="1" ht="10.15" customHeight="1">
      <c r="I59" s="1314"/>
    </row>
    <row r="64" spans="1:10" s="1180" customFormat="1" ht="4.9000000000000004" customHeight="1">
      <c r="A64"/>
      <c r="B64"/>
      <c r="C64"/>
      <c r="D64"/>
      <c r="E64"/>
      <c r="F64"/>
      <c r="G64"/>
      <c r="H64"/>
      <c r="I64" s="1315"/>
      <c r="J64"/>
    </row>
    <row r="65" spans="1:10" s="1180" customFormat="1" ht="13.9" customHeight="1">
      <c r="A65"/>
      <c r="B65"/>
      <c r="C65"/>
      <c r="D65"/>
      <c r="E65"/>
      <c r="F65"/>
      <c r="G65"/>
      <c r="H65"/>
      <c r="I65" s="1315"/>
      <c r="J65"/>
    </row>
    <row r="66" spans="1:10" s="1180" customFormat="1" ht="15" customHeight="1">
      <c r="A66"/>
      <c r="B66"/>
      <c r="C66"/>
      <c r="D66"/>
      <c r="E66"/>
      <c r="F66"/>
      <c r="G66"/>
      <c r="H66"/>
      <c r="I66" s="1315"/>
      <c r="J66"/>
    </row>
    <row r="75" spans="1:10" s="1180" customFormat="1" ht="3.6" customHeight="1">
      <c r="A75"/>
      <c r="B75"/>
      <c r="C75"/>
      <c r="D75"/>
      <c r="E75"/>
      <c r="F75"/>
      <c r="G75"/>
      <c r="H75"/>
      <c r="I75"/>
      <c r="J75"/>
    </row>
    <row r="82" spans="1:10" s="1180" customFormat="1" ht="11.45" customHeight="1">
      <c r="A82"/>
      <c r="B82"/>
      <c r="C82"/>
      <c r="D82"/>
      <c r="E82"/>
      <c r="F82"/>
      <c r="G82"/>
      <c r="H82"/>
      <c r="I82"/>
      <c r="J82"/>
    </row>
    <row r="85" spans="1:10" s="1180" customFormat="1" ht="28.15" customHeight="1">
      <c r="A85"/>
      <c r="B85"/>
      <c r="C85"/>
      <c r="D85"/>
      <c r="E85"/>
      <c r="F85"/>
      <c r="G85"/>
      <c r="H85"/>
      <c r="I85"/>
      <c r="J85"/>
    </row>
    <row r="86" spans="1:10" s="1180" customFormat="1" ht="5.45" customHeight="1">
      <c r="A86"/>
      <c r="B86"/>
      <c r="C86"/>
      <c r="D86"/>
      <c r="E86"/>
      <c r="F86"/>
      <c r="G86"/>
      <c r="H86"/>
      <c r="I86"/>
      <c r="J86"/>
    </row>
    <row r="88" spans="1:10" s="1180" customFormat="1" ht="6" customHeight="1">
      <c r="A88"/>
      <c r="B88"/>
      <c r="C88"/>
      <c r="D88"/>
      <c r="E88"/>
      <c r="F88"/>
      <c r="G88"/>
      <c r="H88"/>
      <c r="I88"/>
      <c r="J88"/>
    </row>
    <row r="92" spans="1:10" s="1180" customFormat="1" ht="5.45" customHeight="1">
      <c r="A92"/>
      <c r="B92"/>
      <c r="C92"/>
      <c r="D92"/>
      <c r="E92"/>
      <c r="F92"/>
      <c r="G92"/>
      <c r="H92"/>
      <c r="I92"/>
      <c r="J92"/>
    </row>
    <row r="98" spans="1:10" s="1180" customFormat="1" ht="5.45" customHeight="1">
      <c r="A98"/>
      <c r="B98"/>
      <c r="C98"/>
      <c r="D98"/>
      <c r="E98"/>
      <c r="F98"/>
      <c r="G98"/>
      <c r="H98"/>
      <c r="I98"/>
      <c r="J98"/>
    </row>
    <row r="99" spans="1:10" s="1180" customFormat="1" ht="12" customHeight="1">
      <c r="A99"/>
      <c r="B99"/>
      <c r="C99"/>
      <c r="D99"/>
      <c r="E99"/>
      <c r="F99"/>
      <c r="G99"/>
      <c r="H99"/>
      <c r="I99"/>
      <c r="J99"/>
    </row>
    <row r="100" spans="1:10" s="1180" customFormat="1" ht="10.15" customHeight="1">
      <c r="A100"/>
      <c r="B100"/>
      <c r="C100"/>
      <c r="D100"/>
      <c r="E100"/>
      <c r="F100"/>
      <c r="G100"/>
      <c r="H100"/>
      <c r="I100"/>
      <c r="J100"/>
    </row>
    <row r="101" spans="1:10" s="1180" customFormat="1" ht="11.45" customHeight="1">
      <c r="A101"/>
      <c r="B101"/>
      <c r="C101"/>
      <c r="D101"/>
      <c r="E101"/>
      <c r="F101"/>
      <c r="G101"/>
      <c r="H101"/>
      <c r="I101"/>
      <c r="J101"/>
    </row>
    <row r="102" spans="1:10" s="1180" customFormat="1" ht="18.600000000000001" customHeight="1">
      <c r="A102"/>
      <c r="B102"/>
      <c r="C102"/>
      <c r="D102"/>
      <c r="E102"/>
      <c r="F102"/>
      <c r="G102"/>
      <c r="H102"/>
      <c r="I102"/>
      <c r="J102"/>
    </row>
    <row r="116" spans="1:10" s="1180" customFormat="1" ht="6.6" customHeight="1">
      <c r="A116"/>
      <c r="B116"/>
      <c r="C116"/>
      <c r="D116"/>
      <c r="E116"/>
      <c r="F116"/>
      <c r="G116"/>
      <c r="H116"/>
      <c r="I116"/>
      <c r="J116"/>
    </row>
    <row r="119" spans="1:10" s="1180" customFormat="1" ht="13.9" customHeight="1">
      <c r="A119"/>
      <c r="B119"/>
      <c r="C119"/>
      <c r="D119"/>
      <c r="E119"/>
      <c r="F119"/>
      <c r="G119"/>
      <c r="H119"/>
      <c r="I119"/>
      <c r="J119"/>
    </row>
    <row r="120" spans="1:10" s="1180" customFormat="1" ht="13.9" customHeight="1">
      <c r="A120"/>
      <c r="B120"/>
      <c r="C120"/>
      <c r="D120"/>
      <c r="E120"/>
      <c r="F120"/>
      <c r="G120"/>
      <c r="H120"/>
      <c r="I120"/>
      <c r="J120"/>
    </row>
    <row r="121" spans="1:10" s="1180" customFormat="1" ht="13.9" customHeight="1">
      <c r="A121"/>
      <c r="B121"/>
      <c r="C121"/>
      <c r="D121"/>
      <c r="E121"/>
      <c r="F121"/>
      <c r="G121"/>
      <c r="H121"/>
      <c r="I121"/>
      <c r="J121"/>
    </row>
    <row r="122" spans="1:10" s="1180" customFormat="1" ht="13.9" customHeight="1">
      <c r="A122"/>
      <c r="B122"/>
      <c r="C122"/>
      <c r="D122"/>
      <c r="E122"/>
      <c r="F122"/>
      <c r="G122"/>
      <c r="H122"/>
      <c r="I122"/>
      <c r="J122"/>
    </row>
    <row r="123" spans="1:10" s="1180" customFormat="1" ht="2.4500000000000002" customHeight="1">
      <c r="A123"/>
      <c r="B123"/>
      <c r="C123"/>
      <c r="D123"/>
      <c r="E123"/>
      <c r="F123"/>
      <c r="G123"/>
      <c r="H123"/>
      <c r="I123"/>
      <c r="J123"/>
    </row>
    <row r="125" spans="1:10" s="1180" customFormat="1" ht="3.6" customHeight="1">
      <c r="A125"/>
      <c r="B125"/>
      <c r="C125"/>
      <c r="D125"/>
      <c r="E125"/>
      <c r="F125"/>
      <c r="G125"/>
      <c r="H125"/>
      <c r="I125"/>
      <c r="J125"/>
    </row>
    <row r="126" spans="1:10" s="1180" customFormat="1" hidden="1">
      <c r="A126"/>
      <c r="B126"/>
      <c r="C126"/>
      <c r="D126"/>
      <c r="E126"/>
      <c r="F126"/>
      <c r="G126"/>
      <c r="H126"/>
      <c r="I126"/>
      <c r="J126"/>
    </row>
  </sheetData>
  <mergeCells count="5">
    <mergeCell ref="B1:I1"/>
    <mergeCell ref="B2:I2"/>
    <mergeCell ref="B4:D6"/>
    <mergeCell ref="E4:F5"/>
    <mergeCell ref="H4:I5"/>
  </mergeCells>
  <pageMargins left="0.7" right="0.7" top="0.75" bottom="0.75" header="0.3" footer="0.3"/>
  <pageSetup scale="5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8"/>
  <sheetViews>
    <sheetView showGridLines="0" workbookViewId="0">
      <selection activeCell="N24" sqref="N24"/>
    </sheetView>
  </sheetViews>
  <sheetFormatPr baseColWidth="10" defaultRowHeight="15"/>
  <cols>
    <col min="1" max="1" width="2.5703125" style="1180" customWidth="1"/>
    <col min="2" max="2" width="1.28515625" style="1180" customWidth="1"/>
    <col min="3" max="3" width="1.42578125" style="1180" customWidth="1"/>
    <col min="4" max="4" width="8.28515625" style="1180" customWidth="1"/>
    <col min="5" max="5" width="18.140625" style="1180" customWidth="1"/>
    <col min="6" max="6" width="14.140625" style="1180" customWidth="1"/>
    <col min="7" max="7" width="1.140625" customWidth="1"/>
    <col min="8" max="8" width="14.140625" style="1180" customWidth="1"/>
    <col min="9" max="9" width="1" style="1180" customWidth="1"/>
    <col min="10" max="10" width="14.42578125" style="1180" customWidth="1"/>
    <col min="11" max="11" width="9.7109375" style="1180" customWidth="1"/>
    <col min="12" max="12" width="3" style="1180" customWidth="1"/>
    <col min="13" max="13" width="1.140625" style="1180" customWidth="1"/>
    <col min="14" max="156" width="11.42578125" style="1180"/>
    <col min="157" max="157" width="0.7109375" style="1180" customWidth="1"/>
    <col min="158" max="159" width="1.5703125" style="1180" customWidth="1"/>
    <col min="160" max="160" width="16.42578125" style="1180" customWidth="1"/>
    <col min="161" max="163" width="10.42578125" style="1180" customWidth="1"/>
    <col min="164" max="164" width="8.7109375" style="1180" customWidth="1"/>
    <col min="165" max="165" width="0.7109375" style="1180" customWidth="1"/>
    <col min="166" max="166" width="3.140625" style="1180" customWidth="1"/>
    <col min="167" max="167" width="1.140625" style="1180" customWidth="1"/>
    <col min="168" max="168" width="18" style="1180" customWidth="1"/>
    <col min="169" max="169" width="9.42578125" style="1180" customWidth="1"/>
    <col min="170" max="170" width="8.7109375" style="1180" customWidth="1"/>
    <col min="171" max="171" width="9.28515625" style="1180" customWidth="1"/>
    <col min="172" max="172" width="10.140625" style="1180" customWidth="1"/>
    <col min="173" max="173" width="5.140625" style="1180" customWidth="1"/>
    <col min="174" max="174" width="10.140625" style="1180" customWidth="1"/>
    <col min="175" max="175" width="6.42578125" style="1180" customWidth="1"/>
    <col min="176" max="176" width="11.42578125" style="1180"/>
    <col min="177" max="177" width="1.28515625" style="1180" customWidth="1"/>
    <col min="178" max="178" width="1.42578125" style="1180" customWidth="1"/>
    <col min="179" max="179" width="8.28515625" style="1180" customWidth="1"/>
    <col min="180" max="180" width="11.42578125" style="1180"/>
    <col min="181" max="182" width="10.7109375" style="1180" customWidth="1"/>
    <col min="183" max="183" width="10.28515625" style="1180" customWidth="1"/>
    <col min="184" max="184" width="11.28515625" style="1180" customWidth="1"/>
    <col min="185" max="185" width="7.7109375" style="1180" customWidth="1"/>
    <col min="186" max="186" width="10.140625" style="1180" customWidth="1"/>
    <col min="187" max="187" width="6.5703125" style="1180" customWidth="1"/>
    <col min="188" max="188" width="1.140625" style="1180" customWidth="1"/>
    <col min="189" max="189" width="24.5703125" style="1180" customWidth="1"/>
    <col min="190" max="190" width="9.85546875" style="1180" customWidth="1"/>
    <col min="191" max="191" width="10.7109375" style="1180" customWidth="1"/>
    <col min="192" max="192" width="10.85546875" style="1180" customWidth="1"/>
    <col min="193" max="193" width="11.140625" style="1180" customWidth="1"/>
    <col min="194" max="194" width="9.85546875" style="1180" customWidth="1"/>
    <col min="195" max="195" width="1" style="1180" customWidth="1"/>
    <col min="196" max="196" width="16.5703125" style="1180" customWidth="1"/>
    <col min="197" max="197" width="0.5703125" style="1180" customWidth="1"/>
    <col min="198" max="198" width="0.7109375" style="1180" customWidth="1"/>
    <col min="199" max="199" width="27.85546875" style="1180" customWidth="1"/>
    <col min="200" max="200" width="0.85546875" style="1180" customWidth="1"/>
    <col min="201" max="201" width="27.42578125" style="1180" customWidth="1"/>
    <col min="202" max="202" width="14.7109375" style="1180" customWidth="1"/>
    <col min="203" max="203" width="0.42578125" style="1180" customWidth="1"/>
    <col min="204" max="204" width="0.7109375" style="1180" customWidth="1"/>
    <col min="205" max="205" width="21.7109375" style="1180" customWidth="1"/>
    <col min="206" max="206" width="1.28515625" style="1180" customWidth="1"/>
    <col min="207" max="207" width="21.140625" style="1180" customWidth="1"/>
    <col min="208" max="412" width="11.42578125" style="1180"/>
    <col min="413" max="413" width="0.7109375" style="1180" customWidth="1"/>
    <col min="414" max="415" width="1.5703125" style="1180" customWidth="1"/>
    <col min="416" max="416" width="16.42578125" style="1180" customWidth="1"/>
    <col min="417" max="419" width="10.42578125" style="1180" customWidth="1"/>
    <col min="420" max="420" width="8.7109375" style="1180" customWidth="1"/>
    <col min="421" max="421" width="0.7109375" style="1180" customWidth="1"/>
    <col min="422" max="422" width="3.140625" style="1180" customWidth="1"/>
    <col min="423" max="423" width="1.140625" style="1180" customWidth="1"/>
    <col min="424" max="424" width="18" style="1180" customWidth="1"/>
    <col min="425" max="425" width="9.42578125" style="1180" customWidth="1"/>
    <col min="426" max="426" width="8.7109375" style="1180" customWidth="1"/>
    <col min="427" max="427" width="9.28515625" style="1180" customWidth="1"/>
    <col min="428" max="428" width="10.140625" style="1180" customWidth="1"/>
    <col min="429" max="429" width="5.140625" style="1180" customWidth="1"/>
    <col min="430" max="430" width="10.140625" style="1180" customWidth="1"/>
    <col min="431" max="431" width="6.42578125" style="1180" customWidth="1"/>
    <col min="432" max="432" width="11.42578125" style="1180"/>
    <col min="433" max="433" width="1.28515625" style="1180" customWidth="1"/>
    <col min="434" max="434" width="1.42578125" style="1180" customWidth="1"/>
    <col min="435" max="435" width="8.28515625" style="1180" customWidth="1"/>
    <col min="436" max="436" width="11.42578125" style="1180"/>
    <col min="437" max="438" width="10.7109375" style="1180" customWidth="1"/>
    <col min="439" max="439" width="10.28515625" style="1180" customWidth="1"/>
    <col min="440" max="440" width="11.28515625" style="1180" customWidth="1"/>
    <col min="441" max="441" width="7.7109375" style="1180" customWidth="1"/>
    <col min="442" max="442" width="10.140625" style="1180" customWidth="1"/>
    <col min="443" max="443" width="6.5703125" style="1180" customWidth="1"/>
    <col min="444" max="444" width="1.140625" style="1180" customWidth="1"/>
    <col min="445" max="445" width="24.5703125" style="1180" customWidth="1"/>
    <col min="446" max="446" width="9.85546875" style="1180" customWidth="1"/>
    <col min="447" max="447" width="10.7109375" style="1180" customWidth="1"/>
    <col min="448" max="448" width="10.85546875" style="1180" customWidth="1"/>
    <col min="449" max="449" width="11.140625" style="1180" customWidth="1"/>
    <col min="450" max="450" width="9.85546875" style="1180" customWidth="1"/>
    <col min="451" max="451" width="1" style="1180" customWidth="1"/>
    <col min="452" max="452" width="16.5703125" style="1180" customWidth="1"/>
    <col min="453" max="453" width="0.5703125" style="1180" customWidth="1"/>
    <col min="454" max="454" width="0.7109375" style="1180" customWidth="1"/>
    <col min="455" max="455" width="27.85546875" style="1180" customWidth="1"/>
    <col min="456" max="456" width="0.85546875" style="1180" customWidth="1"/>
    <col min="457" max="457" width="27.42578125" style="1180" customWidth="1"/>
    <col min="458" max="458" width="14.7109375" style="1180" customWidth="1"/>
    <col min="459" max="459" width="0.42578125" style="1180" customWidth="1"/>
    <col min="460" max="460" width="0.7109375" style="1180" customWidth="1"/>
    <col min="461" max="461" width="21.7109375" style="1180" customWidth="1"/>
    <col min="462" max="462" width="1.28515625" style="1180" customWidth="1"/>
    <col min="463" max="463" width="21.140625" style="1180" customWidth="1"/>
    <col min="464" max="668" width="11.42578125" style="1180"/>
    <col min="669" max="669" width="0.7109375" style="1180" customWidth="1"/>
    <col min="670" max="671" width="1.5703125" style="1180" customWidth="1"/>
    <col min="672" max="672" width="16.42578125" style="1180" customWidth="1"/>
    <col min="673" max="675" width="10.42578125" style="1180" customWidth="1"/>
    <col min="676" max="676" width="8.7109375" style="1180" customWidth="1"/>
    <col min="677" max="677" width="0.7109375" style="1180" customWidth="1"/>
    <col min="678" max="678" width="3.140625" style="1180" customWidth="1"/>
    <col min="679" max="679" width="1.140625" style="1180" customWidth="1"/>
    <col min="680" max="680" width="18" style="1180" customWidth="1"/>
    <col min="681" max="681" width="9.42578125" style="1180" customWidth="1"/>
    <col min="682" max="682" width="8.7109375" style="1180" customWidth="1"/>
    <col min="683" max="683" width="9.28515625" style="1180" customWidth="1"/>
    <col min="684" max="684" width="10.140625" style="1180" customWidth="1"/>
    <col min="685" max="685" width="5.140625" style="1180" customWidth="1"/>
    <col min="686" max="686" width="10.140625" style="1180" customWidth="1"/>
    <col min="687" max="687" width="6.42578125" style="1180" customWidth="1"/>
    <col min="688" max="688" width="11.42578125" style="1180"/>
    <col min="689" max="689" width="1.28515625" style="1180" customWidth="1"/>
    <col min="690" max="690" width="1.42578125" style="1180" customWidth="1"/>
    <col min="691" max="691" width="8.28515625" style="1180" customWidth="1"/>
    <col min="692" max="692" width="11.42578125" style="1180"/>
    <col min="693" max="694" width="10.7109375" style="1180" customWidth="1"/>
    <col min="695" max="695" width="10.28515625" style="1180" customWidth="1"/>
    <col min="696" max="696" width="11.28515625" style="1180" customWidth="1"/>
    <col min="697" max="697" width="7.7109375" style="1180" customWidth="1"/>
    <col min="698" max="698" width="10.140625" style="1180" customWidth="1"/>
    <col min="699" max="699" width="6.5703125" style="1180" customWidth="1"/>
    <col min="700" max="700" width="1.140625" style="1180" customWidth="1"/>
    <col min="701" max="701" width="24.5703125" style="1180" customWidth="1"/>
    <col min="702" max="702" width="9.85546875" style="1180" customWidth="1"/>
    <col min="703" max="703" width="10.7109375" style="1180" customWidth="1"/>
    <col min="704" max="704" width="10.85546875" style="1180" customWidth="1"/>
    <col min="705" max="705" width="11.140625" style="1180" customWidth="1"/>
    <col min="706" max="706" width="9.85546875" style="1180" customWidth="1"/>
    <col min="707" max="707" width="1" style="1180" customWidth="1"/>
    <col min="708" max="708" width="16.5703125" style="1180" customWidth="1"/>
    <col min="709" max="709" width="0.5703125" style="1180" customWidth="1"/>
    <col min="710" max="710" width="0.7109375" style="1180" customWidth="1"/>
    <col min="711" max="711" width="27.85546875" style="1180" customWidth="1"/>
    <col min="712" max="712" width="0.85546875" style="1180" customWidth="1"/>
    <col min="713" max="713" width="27.42578125" style="1180" customWidth="1"/>
    <col min="714" max="714" width="14.7109375" style="1180" customWidth="1"/>
    <col min="715" max="715" width="0.42578125" style="1180" customWidth="1"/>
    <col min="716" max="716" width="0.7109375" style="1180" customWidth="1"/>
    <col min="717" max="717" width="21.7109375" style="1180" customWidth="1"/>
    <col min="718" max="718" width="1.28515625" style="1180" customWidth="1"/>
    <col min="719" max="719" width="21.140625" style="1180" customWidth="1"/>
    <col min="720" max="924" width="11.42578125" style="1180"/>
    <col min="925" max="925" width="0.7109375" style="1180" customWidth="1"/>
    <col min="926" max="927" width="1.5703125" style="1180" customWidth="1"/>
    <col min="928" max="928" width="16.42578125" style="1180" customWidth="1"/>
    <col min="929" max="931" width="10.42578125" style="1180" customWidth="1"/>
    <col min="932" max="932" width="8.7109375" style="1180" customWidth="1"/>
    <col min="933" max="933" width="0.7109375" style="1180" customWidth="1"/>
    <col min="934" max="934" width="3.140625" style="1180" customWidth="1"/>
    <col min="935" max="935" width="1.140625" style="1180" customWidth="1"/>
    <col min="936" max="936" width="18" style="1180" customWidth="1"/>
    <col min="937" max="937" width="9.42578125" style="1180" customWidth="1"/>
    <col min="938" max="938" width="8.7109375" style="1180" customWidth="1"/>
    <col min="939" max="939" width="9.28515625" style="1180" customWidth="1"/>
    <col min="940" max="940" width="10.140625" style="1180" customWidth="1"/>
    <col min="941" max="941" width="5.140625" style="1180" customWidth="1"/>
    <col min="942" max="942" width="10.140625" style="1180" customWidth="1"/>
    <col min="943" max="943" width="6.42578125" style="1180" customWidth="1"/>
    <col min="944" max="944" width="11.42578125" style="1180"/>
    <col min="945" max="945" width="1.28515625" style="1180" customWidth="1"/>
    <col min="946" max="946" width="1.42578125" style="1180" customWidth="1"/>
    <col min="947" max="947" width="8.28515625" style="1180" customWidth="1"/>
    <col min="948" max="948" width="11.42578125" style="1180"/>
    <col min="949" max="950" width="10.7109375" style="1180" customWidth="1"/>
    <col min="951" max="951" width="10.28515625" style="1180" customWidth="1"/>
    <col min="952" max="952" width="11.28515625" style="1180" customWidth="1"/>
    <col min="953" max="953" width="7.7109375" style="1180" customWidth="1"/>
    <col min="954" max="954" width="10.140625" style="1180" customWidth="1"/>
    <col min="955" max="955" width="6.5703125" style="1180" customWidth="1"/>
    <col min="956" max="956" width="1.140625" style="1180" customWidth="1"/>
    <col min="957" max="957" width="24.5703125" style="1180" customWidth="1"/>
    <col min="958" max="958" width="9.85546875" style="1180" customWidth="1"/>
    <col min="959" max="959" width="10.7109375" style="1180" customWidth="1"/>
    <col min="960" max="960" width="10.85546875" style="1180" customWidth="1"/>
    <col min="961" max="961" width="11.140625" style="1180" customWidth="1"/>
    <col min="962" max="962" width="9.85546875" style="1180" customWidth="1"/>
    <col min="963" max="963" width="1" style="1180" customWidth="1"/>
    <col min="964" max="964" width="16.5703125" style="1180" customWidth="1"/>
    <col min="965" max="965" width="0.5703125" style="1180" customWidth="1"/>
    <col min="966" max="966" width="0.7109375" style="1180" customWidth="1"/>
    <col min="967" max="967" width="27.85546875" style="1180" customWidth="1"/>
    <col min="968" max="968" width="0.85546875" style="1180" customWidth="1"/>
    <col min="969" max="969" width="27.42578125" style="1180" customWidth="1"/>
    <col min="970" max="970" width="14.7109375" style="1180" customWidth="1"/>
    <col min="971" max="971" width="0.42578125" style="1180" customWidth="1"/>
    <col min="972" max="972" width="0.7109375" style="1180" customWidth="1"/>
    <col min="973" max="973" width="21.7109375" style="1180" customWidth="1"/>
    <col min="974" max="974" width="1.28515625" style="1180" customWidth="1"/>
    <col min="975" max="975" width="21.140625" style="1180" customWidth="1"/>
    <col min="976" max="1180" width="11.42578125" style="1180"/>
    <col min="1181" max="1181" width="0.7109375" style="1180" customWidth="1"/>
    <col min="1182" max="1183" width="1.5703125" style="1180" customWidth="1"/>
    <col min="1184" max="1184" width="16.42578125" style="1180" customWidth="1"/>
    <col min="1185" max="1187" width="10.42578125" style="1180" customWidth="1"/>
    <col min="1188" max="1188" width="8.7109375" style="1180" customWidth="1"/>
    <col min="1189" max="1189" width="0.7109375" style="1180" customWidth="1"/>
    <col min="1190" max="1190" width="3.140625" style="1180" customWidth="1"/>
    <col min="1191" max="1191" width="1.140625" style="1180" customWidth="1"/>
    <col min="1192" max="1192" width="18" style="1180" customWidth="1"/>
    <col min="1193" max="1193" width="9.42578125" style="1180" customWidth="1"/>
    <col min="1194" max="1194" width="8.7109375" style="1180" customWidth="1"/>
    <col min="1195" max="1195" width="9.28515625" style="1180" customWidth="1"/>
    <col min="1196" max="1196" width="10.140625" style="1180" customWidth="1"/>
    <col min="1197" max="1197" width="5.140625" style="1180" customWidth="1"/>
    <col min="1198" max="1198" width="10.140625" style="1180" customWidth="1"/>
    <col min="1199" max="1199" width="6.42578125" style="1180" customWidth="1"/>
    <col min="1200" max="1200" width="11.42578125" style="1180"/>
    <col min="1201" max="1201" width="1.28515625" style="1180" customWidth="1"/>
    <col min="1202" max="1202" width="1.42578125" style="1180" customWidth="1"/>
    <col min="1203" max="1203" width="8.28515625" style="1180" customWidth="1"/>
    <col min="1204" max="1204" width="11.42578125" style="1180"/>
    <col min="1205" max="1206" width="10.7109375" style="1180" customWidth="1"/>
    <col min="1207" max="1207" width="10.28515625" style="1180" customWidth="1"/>
    <col min="1208" max="1208" width="11.28515625" style="1180" customWidth="1"/>
    <col min="1209" max="1209" width="7.7109375" style="1180" customWidth="1"/>
    <col min="1210" max="1210" width="10.140625" style="1180" customWidth="1"/>
    <col min="1211" max="1211" width="6.5703125" style="1180" customWidth="1"/>
    <col min="1212" max="1212" width="1.140625" style="1180" customWidth="1"/>
    <col min="1213" max="1213" width="24.5703125" style="1180" customWidth="1"/>
    <col min="1214" max="1214" width="9.85546875" style="1180" customWidth="1"/>
    <col min="1215" max="1215" width="10.7109375" style="1180" customWidth="1"/>
    <col min="1216" max="1216" width="10.85546875" style="1180" customWidth="1"/>
    <col min="1217" max="1217" width="11.140625" style="1180" customWidth="1"/>
    <col min="1218" max="1218" width="9.85546875" style="1180" customWidth="1"/>
    <col min="1219" max="1219" width="1" style="1180" customWidth="1"/>
    <col min="1220" max="1220" width="16.5703125" style="1180" customWidth="1"/>
    <col min="1221" max="1221" width="0.5703125" style="1180" customWidth="1"/>
    <col min="1222" max="1222" width="0.7109375" style="1180" customWidth="1"/>
    <col min="1223" max="1223" width="27.85546875" style="1180" customWidth="1"/>
    <col min="1224" max="1224" width="0.85546875" style="1180" customWidth="1"/>
    <col min="1225" max="1225" width="27.42578125" style="1180" customWidth="1"/>
    <col min="1226" max="1226" width="14.7109375" style="1180" customWidth="1"/>
    <col min="1227" max="1227" width="0.42578125" style="1180" customWidth="1"/>
    <col min="1228" max="1228" width="0.7109375" style="1180" customWidth="1"/>
    <col min="1229" max="1229" width="21.7109375" style="1180" customWidth="1"/>
    <col min="1230" max="1230" width="1.28515625" style="1180" customWidth="1"/>
    <col min="1231" max="1231" width="21.140625" style="1180" customWidth="1"/>
    <col min="1232" max="1436" width="11.42578125" style="1180"/>
    <col min="1437" max="1437" width="0.7109375" style="1180" customWidth="1"/>
    <col min="1438" max="1439" width="1.5703125" style="1180" customWidth="1"/>
    <col min="1440" max="1440" width="16.42578125" style="1180" customWidth="1"/>
    <col min="1441" max="1443" width="10.42578125" style="1180" customWidth="1"/>
    <col min="1444" max="1444" width="8.7109375" style="1180" customWidth="1"/>
    <col min="1445" max="1445" width="0.7109375" style="1180" customWidth="1"/>
    <col min="1446" max="1446" width="3.140625" style="1180" customWidth="1"/>
    <col min="1447" max="1447" width="1.140625" style="1180" customWidth="1"/>
    <col min="1448" max="1448" width="18" style="1180" customWidth="1"/>
    <col min="1449" max="1449" width="9.42578125" style="1180" customWidth="1"/>
    <col min="1450" max="1450" width="8.7109375" style="1180" customWidth="1"/>
    <col min="1451" max="1451" width="9.28515625" style="1180" customWidth="1"/>
    <col min="1452" max="1452" width="10.140625" style="1180" customWidth="1"/>
    <col min="1453" max="1453" width="5.140625" style="1180" customWidth="1"/>
    <col min="1454" max="1454" width="10.140625" style="1180" customWidth="1"/>
    <col min="1455" max="1455" width="6.42578125" style="1180" customWidth="1"/>
    <col min="1456" max="1456" width="11.42578125" style="1180"/>
    <col min="1457" max="1457" width="1.28515625" style="1180" customWidth="1"/>
    <col min="1458" max="1458" width="1.42578125" style="1180" customWidth="1"/>
    <col min="1459" max="1459" width="8.28515625" style="1180" customWidth="1"/>
    <col min="1460" max="1460" width="11.42578125" style="1180"/>
    <col min="1461" max="1462" width="10.7109375" style="1180" customWidth="1"/>
    <col min="1463" max="1463" width="10.28515625" style="1180" customWidth="1"/>
    <col min="1464" max="1464" width="11.28515625" style="1180" customWidth="1"/>
    <col min="1465" max="1465" width="7.7109375" style="1180" customWidth="1"/>
    <col min="1466" max="1466" width="10.140625" style="1180" customWidth="1"/>
    <col min="1467" max="1467" width="6.5703125" style="1180" customWidth="1"/>
    <col min="1468" max="1468" width="1.140625" style="1180" customWidth="1"/>
    <col min="1469" max="1469" width="24.5703125" style="1180" customWidth="1"/>
    <col min="1470" max="1470" width="9.85546875" style="1180" customWidth="1"/>
    <col min="1471" max="1471" width="10.7109375" style="1180" customWidth="1"/>
    <col min="1472" max="1472" width="10.85546875" style="1180" customWidth="1"/>
    <col min="1473" max="1473" width="11.140625" style="1180" customWidth="1"/>
    <col min="1474" max="1474" width="9.85546875" style="1180" customWidth="1"/>
    <col min="1475" max="1475" width="1" style="1180" customWidth="1"/>
    <col min="1476" max="1476" width="16.5703125" style="1180" customWidth="1"/>
    <col min="1477" max="1477" width="0.5703125" style="1180" customWidth="1"/>
    <col min="1478" max="1478" width="0.7109375" style="1180" customWidth="1"/>
    <col min="1479" max="1479" width="27.85546875" style="1180" customWidth="1"/>
    <col min="1480" max="1480" width="0.85546875" style="1180" customWidth="1"/>
    <col min="1481" max="1481" width="27.42578125" style="1180" customWidth="1"/>
    <col min="1482" max="1482" width="14.7109375" style="1180" customWidth="1"/>
    <col min="1483" max="1483" width="0.42578125" style="1180" customWidth="1"/>
    <col min="1484" max="1484" width="0.7109375" style="1180" customWidth="1"/>
    <col min="1485" max="1485" width="21.7109375" style="1180" customWidth="1"/>
    <col min="1486" max="1486" width="1.28515625" style="1180" customWidth="1"/>
    <col min="1487" max="1487" width="21.140625" style="1180" customWidth="1"/>
    <col min="1488" max="1692" width="11.42578125" style="1180"/>
    <col min="1693" max="1693" width="0.7109375" style="1180" customWidth="1"/>
    <col min="1694" max="1695" width="1.5703125" style="1180" customWidth="1"/>
    <col min="1696" max="1696" width="16.42578125" style="1180" customWidth="1"/>
    <col min="1697" max="1699" width="10.42578125" style="1180" customWidth="1"/>
    <col min="1700" max="1700" width="8.7109375" style="1180" customWidth="1"/>
    <col min="1701" max="1701" width="0.7109375" style="1180" customWidth="1"/>
    <col min="1702" max="1702" width="3.140625" style="1180" customWidth="1"/>
    <col min="1703" max="1703" width="1.140625" style="1180" customWidth="1"/>
    <col min="1704" max="1704" width="18" style="1180" customWidth="1"/>
    <col min="1705" max="1705" width="9.42578125" style="1180" customWidth="1"/>
    <col min="1706" max="1706" width="8.7109375" style="1180" customWidth="1"/>
    <col min="1707" max="1707" width="9.28515625" style="1180" customWidth="1"/>
    <col min="1708" max="1708" width="10.140625" style="1180" customWidth="1"/>
    <col min="1709" max="1709" width="5.140625" style="1180" customWidth="1"/>
    <col min="1710" max="1710" width="10.140625" style="1180" customWidth="1"/>
    <col min="1711" max="1711" width="6.42578125" style="1180" customWidth="1"/>
    <col min="1712" max="1712" width="11.42578125" style="1180"/>
    <col min="1713" max="1713" width="1.28515625" style="1180" customWidth="1"/>
    <col min="1714" max="1714" width="1.42578125" style="1180" customWidth="1"/>
    <col min="1715" max="1715" width="8.28515625" style="1180" customWidth="1"/>
    <col min="1716" max="1716" width="11.42578125" style="1180"/>
    <col min="1717" max="1718" width="10.7109375" style="1180" customWidth="1"/>
    <col min="1719" max="1719" width="10.28515625" style="1180" customWidth="1"/>
    <col min="1720" max="1720" width="11.28515625" style="1180" customWidth="1"/>
    <col min="1721" max="1721" width="7.7109375" style="1180" customWidth="1"/>
    <col min="1722" max="1722" width="10.140625" style="1180" customWidth="1"/>
    <col min="1723" max="1723" width="6.5703125" style="1180" customWidth="1"/>
    <col min="1724" max="1724" width="1.140625" style="1180" customWidth="1"/>
    <col min="1725" max="1725" width="24.5703125" style="1180" customWidth="1"/>
    <col min="1726" max="1726" width="9.85546875" style="1180" customWidth="1"/>
    <col min="1727" max="1727" width="10.7109375" style="1180" customWidth="1"/>
    <col min="1728" max="1728" width="10.85546875" style="1180" customWidth="1"/>
    <col min="1729" max="1729" width="11.140625" style="1180" customWidth="1"/>
    <col min="1730" max="1730" width="9.85546875" style="1180" customWidth="1"/>
    <col min="1731" max="1731" width="1" style="1180" customWidth="1"/>
    <col min="1732" max="1732" width="16.5703125" style="1180" customWidth="1"/>
    <col min="1733" max="1733" width="0.5703125" style="1180" customWidth="1"/>
    <col min="1734" max="1734" width="0.7109375" style="1180" customWidth="1"/>
    <col min="1735" max="1735" width="27.85546875" style="1180" customWidth="1"/>
    <col min="1736" max="1736" width="0.85546875" style="1180" customWidth="1"/>
    <col min="1737" max="1737" width="27.42578125" style="1180" customWidth="1"/>
    <col min="1738" max="1738" width="14.7109375" style="1180" customWidth="1"/>
    <col min="1739" max="1739" width="0.42578125" style="1180" customWidth="1"/>
    <col min="1740" max="1740" width="0.7109375" style="1180" customWidth="1"/>
    <col min="1741" max="1741" width="21.7109375" style="1180" customWidth="1"/>
    <col min="1742" max="1742" width="1.28515625" style="1180" customWidth="1"/>
    <col min="1743" max="1743" width="21.140625" style="1180" customWidth="1"/>
    <col min="1744" max="1948" width="11.42578125" style="1180"/>
    <col min="1949" max="1949" width="0.7109375" style="1180" customWidth="1"/>
    <col min="1950" max="1951" width="1.5703125" style="1180" customWidth="1"/>
    <col min="1952" max="1952" width="16.42578125" style="1180" customWidth="1"/>
    <col min="1953" max="1955" width="10.42578125" style="1180" customWidth="1"/>
    <col min="1956" max="1956" width="8.7109375" style="1180" customWidth="1"/>
    <col min="1957" max="1957" width="0.7109375" style="1180" customWidth="1"/>
    <col min="1958" max="1958" width="3.140625" style="1180" customWidth="1"/>
    <col min="1959" max="1959" width="1.140625" style="1180" customWidth="1"/>
    <col min="1960" max="1960" width="18" style="1180" customWidth="1"/>
    <col min="1961" max="1961" width="9.42578125" style="1180" customWidth="1"/>
    <col min="1962" max="1962" width="8.7109375" style="1180" customWidth="1"/>
    <col min="1963" max="1963" width="9.28515625" style="1180" customWidth="1"/>
    <col min="1964" max="1964" width="10.140625" style="1180" customWidth="1"/>
    <col min="1965" max="1965" width="5.140625" style="1180" customWidth="1"/>
    <col min="1966" max="1966" width="10.140625" style="1180" customWidth="1"/>
    <col min="1967" max="1967" width="6.42578125" style="1180" customWidth="1"/>
    <col min="1968" max="1968" width="11.42578125" style="1180"/>
    <col min="1969" max="1969" width="1.28515625" style="1180" customWidth="1"/>
    <col min="1970" max="1970" width="1.42578125" style="1180" customWidth="1"/>
    <col min="1971" max="1971" width="8.28515625" style="1180" customWidth="1"/>
    <col min="1972" max="1972" width="11.42578125" style="1180"/>
    <col min="1973" max="1974" width="10.7109375" style="1180" customWidth="1"/>
    <col min="1975" max="1975" width="10.28515625" style="1180" customWidth="1"/>
    <col min="1976" max="1976" width="11.28515625" style="1180" customWidth="1"/>
    <col min="1977" max="1977" width="7.7109375" style="1180" customWidth="1"/>
    <col min="1978" max="1978" width="10.140625" style="1180" customWidth="1"/>
    <col min="1979" max="1979" width="6.5703125" style="1180" customWidth="1"/>
    <col min="1980" max="1980" width="1.140625" style="1180" customWidth="1"/>
    <col min="1981" max="1981" width="24.5703125" style="1180" customWidth="1"/>
    <col min="1982" max="1982" width="9.85546875" style="1180" customWidth="1"/>
    <col min="1983" max="1983" width="10.7109375" style="1180" customWidth="1"/>
    <col min="1984" max="1984" width="10.85546875" style="1180" customWidth="1"/>
    <col min="1985" max="1985" width="11.140625" style="1180" customWidth="1"/>
    <col min="1986" max="1986" width="9.85546875" style="1180" customWidth="1"/>
    <col min="1987" max="1987" width="1" style="1180" customWidth="1"/>
    <col min="1988" max="1988" width="16.5703125" style="1180" customWidth="1"/>
    <col min="1989" max="1989" width="0.5703125" style="1180" customWidth="1"/>
    <col min="1990" max="1990" width="0.7109375" style="1180" customWidth="1"/>
    <col min="1991" max="1991" width="27.85546875" style="1180" customWidth="1"/>
    <col min="1992" max="1992" width="0.85546875" style="1180" customWidth="1"/>
    <col min="1993" max="1993" width="27.42578125" style="1180" customWidth="1"/>
    <col min="1994" max="1994" width="14.7109375" style="1180" customWidth="1"/>
    <col min="1995" max="1995" width="0.42578125" style="1180" customWidth="1"/>
    <col min="1996" max="1996" width="0.7109375" style="1180" customWidth="1"/>
    <col min="1997" max="1997" width="21.7109375" style="1180" customWidth="1"/>
    <col min="1998" max="1998" width="1.28515625" style="1180" customWidth="1"/>
    <col min="1999" max="1999" width="21.140625" style="1180" customWidth="1"/>
    <col min="2000" max="2204" width="11.42578125" style="1180"/>
    <col min="2205" max="2205" width="0.7109375" style="1180" customWidth="1"/>
    <col min="2206" max="2207" width="1.5703125" style="1180" customWidth="1"/>
    <col min="2208" max="2208" width="16.42578125" style="1180" customWidth="1"/>
    <col min="2209" max="2211" width="10.42578125" style="1180" customWidth="1"/>
    <col min="2212" max="2212" width="8.7109375" style="1180" customWidth="1"/>
    <col min="2213" max="2213" width="0.7109375" style="1180" customWidth="1"/>
    <col min="2214" max="2214" width="3.140625" style="1180" customWidth="1"/>
    <col min="2215" max="2215" width="1.140625" style="1180" customWidth="1"/>
    <col min="2216" max="2216" width="18" style="1180" customWidth="1"/>
    <col min="2217" max="2217" width="9.42578125" style="1180" customWidth="1"/>
    <col min="2218" max="2218" width="8.7109375" style="1180" customWidth="1"/>
    <col min="2219" max="2219" width="9.28515625" style="1180" customWidth="1"/>
    <col min="2220" max="2220" width="10.140625" style="1180" customWidth="1"/>
    <col min="2221" max="2221" width="5.140625" style="1180" customWidth="1"/>
    <col min="2222" max="2222" width="10.140625" style="1180" customWidth="1"/>
    <col min="2223" max="2223" width="6.42578125" style="1180" customWidth="1"/>
    <col min="2224" max="2224" width="11.42578125" style="1180"/>
    <col min="2225" max="2225" width="1.28515625" style="1180" customWidth="1"/>
    <col min="2226" max="2226" width="1.42578125" style="1180" customWidth="1"/>
    <col min="2227" max="2227" width="8.28515625" style="1180" customWidth="1"/>
    <col min="2228" max="2228" width="11.42578125" style="1180"/>
    <col min="2229" max="2230" width="10.7109375" style="1180" customWidth="1"/>
    <col min="2231" max="2231" width="10.28515625" style="1180" customWidth="1"/>
    <col min="2232" max="2232" width="11.28515625" style="1180" customWidth="1"/>
    <col min="2233" max="2233" width="7.7109375" style="1180" customWidth="1"/>
    <col min="2234" max="2234" width="10.140625" style="1180" customWidth="1"/>
    <col min="2235" max="2235" width="6.5703125" style="1180" customWidth="1"/>
    <col min="2236" max="2236" width="1.140625" style="1180" customWidth="1"/>
    <col min="2237" max="2237" width="24.5703125" style="1180" customWidth="1"/>
    <col min="2238" max="2238" width="9.85546875" style="1180" customWidth="1"/>
    <col min="2239" max="2239" width="10.7109375" style="1180" customWidth="1"/>
    <col min="2240" max="2240" width="10.85546875" style="1180" customWidth="1"/>
    <col min="2241" max="2241" width="11.140625" style="1180" customWidth="1"/>
    <col min="2242" max="2242" width="9.85546875" style="1180" customWidth="1"/>
    <col min="2243" max="2243" width="1" style="1180" customWidth="1"/>
    <col min="2244" max="2244" width="16.5703125" style="1180" customWidth="1"/>
    <col min="2245" max="2245" width="0.5703125" style="1180" customWidth="1"/>
    <col min="2246" max="2246" width="0.7109375" style="1180" customWidth="1"/>
    <col min="2247" max="2247" width="27.85546875" style="1180" customWidth="1"/>
    <col min="2248" max="2248" width="0.85546875" style="1180" customWidth="1"/>
    <col min="2249" max="2249" width="27.42578125" style="1180" customWidth="1"/>
    <col min="2250" max="2250" width="14.7109375" style="1180" customWidth="1"/>
    <col min="2251" max="2251" width="0.42578125" style="1180" customWidth="1"/>
    <col min="2252" max="2252" width="0.7109375" style="1180" customWidth="1"/>
    <col min="2253" max="2253" width="21.7109375" style="1180" customWidth="1"/>
    <col min="2254" max="2254" width="1.28515625" style="1180" customWidth="1"/>
    <col min="2255" max="2255" width="21.140625" style="1180" customWidth="1"/>
    <col min="2256" max="2460" width="11.42578125" style="1180"/>
    <col min="2461" max="2461" width="0.7109375" style="1180" customWidth="1"/>
    <col min="2462" max="2463" width="1.5703125" style="1180" customWidth="1"/>
    <col min="2464" max="2464" width="16.42578125" style="1180" customWidth="1"/>
    <col min="2465" max="2467" width="10.42578125" style="1180" customWidth="1"/>
    <col min="2468" max="2468" width="8.7109375" style="1180" customWidth="1"/>
    <col min="2469" max="2469" width="0.7109375" style="1180" customWidth="1"/>
    <col min="2470" max="2470" width="3.140625" style="1180" customWidth="1"/>
    <col min="2471" max="2471" width="1.140625" style="1180" customWidth="1"/>
    <col min="2472" max="2472" width="18" style="1180" customWidth="1"/>
    <col min="2473" max="2473" width="9.42578125" style="1180" customWidth="1"/>
    <col min="2474" max="2474" width="8.7109375" style="1180" customWidth="1"/>
    <col min="2475" max="2475" width="9.28515625" style="1180" customWidth="1"/>
    <col min="2476" max="2476" width="10.140625" style="1180" customWidth="1"/>
    <col min="2477" max="2477" width="5.140625" style="1180" customWidth="1"/>
    <col min="2478" max="2478" width="10.140625" style="1180" customWidth="1"/>
    <col min="2479" max="2479" width="6.42578125" style="1180" customWidth="1"/>
    <col min="2480" max="2480" width="11.42578125" style="1180"/>
    <col min="2481" max="2481" width="1.28515625" style="1180" customWidth="1"/>
    <col min="2482" max="2482" width="1.42578125" style="1180" customWidth="1"/>
    <col min="2483" max="2483" width="8.28515625" style="1180" customWidth="1"/>
    <col min="2484" max="2484" width="11.42578125" style="1180"/>
    <col min="2485" max="2486" width="10.7109375" style="1180" customWidth="1"/>
    <col min="2487" max="2487" width="10.28515625" style="1180" customWidth="1"/>
    <col min="2488" max="2488" width="11.28515625" style="1180" customWidth="1"/>
    <col min="2489" max="2489" width="7.7109375" style="1180" customWidth="1"/>
    <col min="2490" max="2490" width="10.140625" style="1180" customWidth="1"/>
    <col min="2491" max="2491" width="6.5703125" style="1180" customWidth="1"/>
    <col min="2492" max="2492" width="1.140625" style="1180" customWidth="1"/>
    <col min="2493" max="2493" width="24.5703125" style="1180" customWidth="1"/>
    <col min="2494" max="2494" width="9.85546875" style="1180" customWidth="1"/>
    <col min="2495" max="2495" width="10.7109375" style="1180" customWidth="1"/>
    <col min="2496" max="2496" width="10.85546875" style="1180" customWidth="1"/>
    <col min="2497" max="2497" width="11.140625" style="1180" customWidth="1"/>
    <col min="2498" max="2498" width="9.85546875" style="1180" customWidth="1"/>
    <col min="2499" max="2499" width="1" style="1180" customWidth="1"/>
    <col min="2500" max="2500" width="16.5703125" style="1180" customWidth="1"/>
    <col min="2501" max="2501" width="0.5703125" style="1180" customWidth="1"/>
    <col min="2502" max="2502" width="0.7109375" style="1180" customWidth="1"/>
    <col min="2503" max="2503" width="27.85546875" style="1180" customWidth="1"/>
    <col min="2504" max="2504" width="0.85546875" style="1180" customWidth="1"/>
    <col min="2505" max="2505" width="27.42578125" style="1180" customWidth="1"/>
    <col min="2506" max="2506" width="14.7109375" style="1180" customWidth="1"/>
    <col min="2507" max="2507" width="0.42578125" style="1180" customWidth="1"/>
    <col min="2508" max="2508" width="0.7109375" style="1180" customWidth="1"/>
    <col min="2509" max="2509" width="21.7109375" style="1180" customWidth="1"/>
    <col min="2510" max="2510" width="1.28515625" style="1180" customWidth="1"/>
    <col min="2511" max="2511" width="21.140625" style="1180" customWidth="1"/>
    <col min="2512" max="2716" width="11.42578125" style="1180"/>
    <col min="2717" max="2717" width="0.7109375" style="1180" customWidth="1"/>
    <col min="2718" max="2719" width="1.5703125" style="1180" customWidth="1"/>
    <col min="2720" max="2720" width="16.42578125" style="1180" customWidth="1"/>
    <col min="2721" max="2723" width="10.42578125" style="1180" customWidth="1"/>
    <col min="2724" max="2724" width="8.7109375" style="1180" customWidth="1"/>
    <col min="2725" max="2725" width="0.7109375" style="1180" customWidth="1"/>
    <col min="2726" max="2726" width="3.140625" style="1180" customWidth="1"/>
    <col min="2727" max="2727" width="1.140625" style="1180" customWidth="1"/>
    <col min="2728" max="2728" width="18" style="1180" customWidth="1"/>
    <col min="2729" max="2729" width="9.42578125" style="1180" customWidth="1"/>
    <col min="2730" max="2730" width="8.7109375" style="1180" customWidth="1"/>
    <col min="2731" max="2731" width="9.28515625" style="1180" customWidth="1"/>
    <col min="2732" max="2732" width="10.140625" style="1180" customWidth="1"/>
    <col min="2733" max="2733" width="5.140625" style="1180" customWidth="1"/>
    <col min="2734" max="2734" width="10.140625" style="1180" customWidth="1"/>
    <col min="2735" max="2735" width="6.42578125" style="1180" customWidth="1"/>
    <col min="2736" max="2736" width="11.42578125" style="1180"/>
    <col min="2737" max="2737" width="1.28515625" style="1180" customWidth="1"/>
    <col min="2738" max="2738" width="1.42578125" style="1180" customWidth="1"/>
    <col min="2739" max="2739" width="8.28515625" style="1180" customWidth="1"/>
    <col min="2740" max="2740" width="11.42578125" style="1180"/>
    <col min="2741" max="2742" width="10.7109375" style="1180" customWidth="1"/>
    <col min="2743" max="2743" width="10.28515625" style="1180" customWidth="1"/>
    <col min="2744" max="2744" width="11.28515625" style="1180" customWidth="1"/>
    <col min="2745" max="2745" width="7.7109375" style="1180" customWidth="1"/>
    <col min="2746" max="2746" width="10.140625" style="1180" customWidth="1"/>
    <col min="2747" max="2747" width="6.5703125" style="1180" customWidth="1"/>
    <col min="2748" max="2748" width="1.140625" style="1180" customWidth="1"/>
    <col min="2749" max="2749" width="24.5703125" style="1180" customWidth="1"/>
    <col min="2750" max="2750" width="9.85546875" style="1180" customWidth="1"/>
    <col min="2751" max="2751" width="10.7109375" style="1180" customWidth="1"/>
    <col min="2752" max="2752" width="10.85546875" style="1180" customWidth="1"/>
    <col min="2753" max="2753" width="11.140625" style="1180" customWidth="1"/>
    <col min="2754" max="2754" width="9.85546875" style="1180" customWidth="1"/>
    <col min="2755" max="2755" width="1" style="1180" customWidth="1"/>
    <col min="2756" max="2756" width="16.5703125" style="1180" customWidth="1"/>
    <col min="2757" max="2757" width="0.5703125" style="1180" customWidth="1"/>
    <col min="2758" max="2758" width="0.7109375" style="1180" customWidth="1"/>
    <col min="2759" max="2759" width="27.85546875" style="1180" customWidth="1"/>
    <col min="2760" max="2760" width="0.85546875" style="1180" customWidth="1"/>
    <col min="2761" max="2761" width="27.42578125" style="1180" customWidth="1"/>
    <col min="2762" max="2762" width="14.7109375" style="1180" customWidth="1"/>
    <col min="2763" max="2763" width="0.42578125" style="1180" customWidth="1"/>
    <col min="2764" max="2764" width="0.7109375" style="1180" customWidth="1"/>
    <col min="2765" max="2765" width="21.7109375" style="1180" customWidth="1"/>
    <col min="2766" max="2766" width="1.28515625" style="1180" customWidth="1"/>
    <col min="2767" max="2767" width="21.140625" style="1180" customWidth="1"/>
    <col min="2768" max="2972" width="11.42578125" style="1180"/>
    <col min="2973" max="2973" width="0.7109375" style="1180" customWidth="1"/>
    <col min="2974" max="2975" width="1.5703125" style="1180" customWidth="1"/>
    <col min="2976" max="2976" width="16.42578125" style="1180" customWidth="1"/>
    <col min="2977" max="2979" width="10.42578125" style="1180" customWidth="1"/>
    <col min="2980" max="2980" width="8.7109375" style="1180" customWidth="1"/>
    <col min="2981" max="2981" width="0.7109375" style="1180" customWidth="1"/>
    <col min="2982" max="2982" width="3.140625" style="1180" customWidth="1"/>
    <col min="2983" max="2983" width="1.140625" style="1180" customWidth="1"/>
    <col min="2984" max="2984" width="18" style="1180" customWidth="1"/>
    <col min="2985" max="2985" width="9.42578125" style="1180" customWidth="1"/>
    <col min="2986" max="2986" width="8.7109375" style="1180" customWidth="1"/>
    <col min="2987" max="2987" width="9.28515625" style="1180" customWidth="1"/>
    <col min="2988" max="2988" width="10.140625" style="1180" customWidth="1"/>
    <col min="2989" max="2989" width="5.140625" style="1180" customWidth="1"/>
    <col min="2990" max="2990" width="10.140625" style="1180" customWidth="1"/>
    <col min="2991" max="2991" width="6.42578125" style="1180" customWidth="1"/>
    <col min="2992" max="2992" width="11.42578125" style="1180"/>
    <col min="2993" max="2993" width="1.28515625" style="1180" customWidth="1"/>
    <col min="2994" max="2994" width="1.42578125" style="1180" customWidth="1"/>
    <col min="2995" max="2995" width="8.28515625" style="1180" customWidth="1"/>
    <col min="2996" max="2996" width="11.42578125" style="1180"/>
    <col min="2997" max="2998" width="10.7109375" style="1180" customWidth="1"/>
    <col min="2999" max="2999" width="10.28515625" style="1180" customWidth="1"/>
    <col min="3000" max="3000" width="11.28515625" style="1180" customWidth="1"/>
    <col min="3001" max="3001" width="7.7109375" style="1180" customWidth="1"/>
    <col min="3002" max="3002" width="10.140625" style="1180" customWidth="1"/>
    <col min="3003" max="3003" width="6.5703125" style="1180" customWidth="1"/>
    <col min="3004" max="3004" width="1.140625" style="1180" customWidth="1"/>
    <col min="3005" max="3005" width="24.5703125" style="1180" customWidth="1"/>
    <col min="3006" max="3006" width="9.85546875" style="1180" customWidth="1"/>
    <col min="3007" max="3007" width="10.7109375" style="1180" customWidth="1"/>
    <col min="3008" max="3008" width="10.85546875" style="1180" customWidth="1"/>
    <col min="3009" max="3009" width="11.140625" style="1180" customWidth="1"/>
    <col min="3010" max="3010" width="9.85546875" style="1180" customWidth="1"/>
    <col min="3011" max="3011" width="1" style="1180" customWidth="1"/>
    <col min="3012" max="3012" width="16.5703125" style="1180" customWidth="1"/>
    <col min="3013" max="3013" width="0.5703125" style="1180" customWidth="1"/>
    <col min="3014" max="3014" width="0.7109375" style="1180" customWidth="1"/>
    <col min="3015" max="3015" width="27.85546875" style="1180" customWidth="1"/>
    <col min="3016" max="3016" width="0.85546875" style="1180" customWidth="1"/>
    <col min="3017" max="3017" width="27.42578125" style="1180" customWidth="1"/>
    <col min="3018" max="3018" width="14.7109375" style="1180" customWidth="1"/>
    <col min="3019" max="3019" width="0.42578125" style="1180" customWidth="1"/>
    <col min="3020" max="3020" width="0.7109375" style="1180" customWidth="1"/>
    <col min="3021" max="3021" width="21.7109375" style="1180" customWidth="1"/>
    <col min="3022" max="3022" width="1.28515625" style="1180" customWidth="1"/>
    <col min="3023" max="3023" width="21.140625" style="1180" customWidth="1"/>
    <col min="3024" max="3228" width="11.42578125" style="1180"/>
    <col min="3229" max="3229" width="0.7109375" style="1180" customWidth="1"/>
    <col min="3230" max="3231" width="1.5703125" style="1180" customWidth="1"/>
    <col min="3232" max="3232" width="16.42578125" style="1180" customWidth="1"/>
    <col min="3233" max="3235" width="10.42578125" style="1180" customWidth="1"/>
    <col min="3236" max="3236" width="8.7109375" style="1180" customWidth="1"/>
    <col min="3237" max="3237" width="0.7109375" style="1180" customWidth="1"/>
    <col min="3238" max="3238" width="3.140625" style="1180" customWidth="1"/>
    <col min="3239" max="3239" width="1.140625" style="1180" customWidth="1"/>
    <col min="3240" max="3240" width="18" style="1180" customWidth="1"/>
    <col min="3241" max="3241" width="9.42578125" style="1180" customWidth="1"/>
    <col min="3242" max="3242" width="8.7109375" style="1180" customWidth="1"/>
    <col min="3243" max="3243" width="9.28515625" style="1180" customWidth="1"/>
    <col min="3244" max="3244" width="10.140625" style="1180" customWidth="1"/>
    <col min="3245" max="3245" width="5.140625" style="1180" customWidth="1"/>
    <col min="3246" max="3246" width="10.140625" style="1180" customWidth="1"/>
    <col min="3247" max="3247" width="6.42578125" style="1180" customWidth="1"/>
    <col min="3248" max="3248" width="11.42578125" style="1180"/>
    <col min="3249" max="3249" width="1.28515625" style="1180" customWidth="1"/>
    <col min="3250" max="3250" width="1.42578125" style="1180" customWidth="1"/>
    <col min="3251" max="3251" width="8.28515625" style="1180" customWidth="1"/>
    <col min="3252" max="3252" width="11.42578125" style="1180"/>
    <col min="3253" max="3254" width="10.7109375" style="1180" customWidth="1"/>
    <col min="3255" max="3255" width="10.28515625" style="1180" customWidth="1"/>
    <col min="3256" max="3256" width="11.28515625" style="1180" customWidth="1"/>
    <col min="3257" max="3257" width="7.7109375" style="1180" customWidth="1"/>
    <col min="3258" max="3258" width="10.140625" style="1180" customWidth="1"/>
    <col min="3259" max="3259" width="6.5703125" style="1180" customWidth="1"/>
    <col min="3260" max="3260" width="1.140625" style="1180" customWidth="1"/>
    <col min="3261" max="3261" width="24.5703125" style="1180" customWidth="1"/>
    <col min="3262" max="3262" width="9.85546875" style="1180" customWidth="1"/>
    <col min="3263" max="3263" width="10.7109375" style="1180" customWidth="1"/>
    <col min="3264" max="3264" width="10.85546875" style="1180" customWidth="1"/>
    <col min="3265" max="3265" width="11.140625" style="1180" customWidth="1"/>
    <col min="3266" max="3266" width="9.85546875" style="1180" customWidth="1"/>
    <col min="3267" max="3267" width="1" style="1180" customWidth="1"/>
    <col min="3268" max="3268" width="16.5703125" style="1180" customWidth="1"/>
    <col min="3269" max="3269" width="0.5703125" style="1180" customWidth="1"/>
    <col min="3270" max="3270" width="0.7109375" style="1180" customWidth="1"/>
    <col min="3271" max="3271" width="27.85546875" style="1180" customWidth="1"/>
    <col min="3272" max="3272" width="0.85546875" style="1180" customWidth="1"/>
    <col min="3273" max="3273" width="27.42578125" style="1180" customWidth="1"/>
    <col min="3274" max="3274" width="14.7109375" style="1180" customWidth="1"/>
    <col min="3275" max="3275" width="0.42578125" style="1180" customWidth="1"/>
    <col min="3276" max="3276" width="0.7109375" style="1180" customWidth="1"/>
    <col min="3277" max="3277" width="21.7109375" style="1180" customWidth="1"/>
    <col min="3278" max="3278" width="1.28515625" style="1180" customWidth="1"/>
    <col min="3279" max="3279" width="21.140625" style="1180" customWidth="1"/>
    <col min="3280" max="3484" width="11.42578125" style="1180"/>
    <col min="3485" max="3485" width="0.7109375" style="1180" customWidth="1"/>
    <col min="3486" max="3487" width="1.5703125" style="1180" customWidth="1"/>
    <col min="3488" max="3488" width="16.42578125" style="1180" customWidth="1"/>
    <col min="3489" max="3491" width="10.42578125" style="1180" customWidth="1"/>
    <col min="3492" max="3492" width="8.7109375" style="1180" customWidth="1"/>
    <col min="3493" max="3493" width="0.7109375" style="1180" customWidth="1"/>
    <col min="3494" max="3494" width="3.140625" style="1180" customWidth="1"/>
    <col min="3495" max="3495" width="1.140625" style="1180" customWidth="1"/>
    <col min="3496" max="3496" width="18" style="1180" customWidth="1"/>
    <col min="3497" max="3497" width="9.42578125" style="1180" customWidth="1"/>
    <col min="3498" max="3498" width="8.7109375" style="1180" customWidth="1"/>
    <col min="3499" max="3499" width="9.28515625" style="1180" customWidth="1"/>
    <col min="3500" max="3500" width="10.140625" style="1180" customWidth="1"/>
    <col min="3501" max="3501" width="5.140625" style="1180" customWidth="1"/>
    <col min="3502" max="3502" width="10.140625" style="1180" customWidth="1"/>
    <col min="3503" max="3503" width="6.42578125" style="1180" customWidth="1"/>
    <col min="3504" max="3504" width="11.42578125" style="1180"/>
    <col min="3505" max="3505" width="1.28515625" style="1180" customWidth="1"/>
    <col min="3506" max="3506" width="1.42578125" style="1180" customWidth="1"/>
    <col min="3507" max="3507" width="8.28515625" style="1180" customWidth="1"/>
    <col min="3508" max="3508" width="11.42578125" style="1180"/>
    <col min="3509" max="3510" width="10.7109375" style="1180" customWidth="1"/>
    <col min="3511" max="3511" width="10.28515625" style="1180" customWidth="1"/>
    <col min="3512" max="3512" width="11.28515625" style="1180" customWidth="1"/>
    <col min="3513" max="3513" width="7.7109375" style="1180" customWidth="1"/>
    <col min="3514" max="3514" width="10.140625" style="1180" customWidth="1"/>
    <col min="3515" max="3515" width="6.5703125" style="1180" customWidth="1"/>
    <col min="3516" max="3516" width="1.140625" style="1180" customWidth="1"/>
    <col min="3517" max="3517" width="24.5703125" style="1180" customWidth="1"/>
    <col min="3518" max="3518" width="9.85546875" style="1180" customWidth="1"/>
    <col min="3519" max="3519" width="10.7109375" style="1180" customWidth="1"/>
    <col min="3520" max="3520" width="10.85546875" style="1180" customWidth="1"/>
    <col min="3521" max="3521" width="11.140625" style="1180" customWidth="1"/>
    <col min="3522" max="3522" width="9.85546875" style="1180" customWidth="1"/>
    <col min="3523" max="3523" width="1" style="1180" customWidth="1"/>
    <col min="3524" max="3524" width="16.5703125" style="1180" customWidth="1"/>
    <col min="3525" max="3525" width="0.5703125" style="1180" customWidth="1"/>
    <col min="3526" max="3526" width="0.7109375" style="1180" customWidth="1"/>
    <col min="3527" max="3527" width="27.85546875" style="1180" customWidth="1"/>
    <col min="3528" max="3528" width="0.85546875" style="1180" customWidth="1"/>
    <col min="3529" max="3529" width="27.42578125" style="1180" customWidth="1"/>
    <col min="3530" max="3530" width="14.7109375" style="1180" customWidth="1"/>
    <col min="3531" max="3531" width="0.42578125" style="1180" customWidth="1"/>
    <col min="3532" max="3532" width="0.7109375" style="1180" customWidth="1"/>
    <col min="3533" max="3533" width="21.7109375" style="1180" customWidth="1"/>
    <col min="3534" max="3534" width="1.28515625" style="1180" customWidth="1"/>
    <col min="3535" max="3535" width="21.140625" style="1180" customWidth="1"/>
    <col min="3536" max="3740" width="11.42578125" style="1180"/>
    <col min="3741" max="3741" width="0.7109375" style="1180" customWidth="1"/>
    <col min="3742" max="3743" width="1.5703125" style="1180" customWidth="1"/>
    <col min="3744" max="3744" width="16.42578125" style="1180" customWidth="1"/>
    <col min="3745" max="3747" width="10.42578125" style="1180" customWidth="1"/>
    <col min="3748" max="3748" width="8.7109375" style="1180" customWidth="1"/>
    <col min="3749" max="3749" width="0.7109375" style="1180" customWidth="1"/>
    <col min="3750" max="3750" width="3.140625" style="1180" customWidth="1"/>
    <col min="3751" max="3751" width="1.140625" style="1180" customWidth="1"/>
    <col min="3752" max="3752" width="18" style="1180" customWidth="1"/>
    <col min="3753" max="3753" width="9.42578125" style="1180" customWidth="1"/>
    <col min="3754" max="3754" width="8.7109375" style="1180" customWidth="1"/>
    <col min="3755" max="3755" width="9.28515625" style="1180" customWidth="1"/>
    <col min="3756" max="3756" width="10.140625" style="1180" customWidth="1"/>
    <col min="3757" max="3757" width="5.140625" style="1180" customWidth="1"/>
    <col min="3758" max="3758" width="10.140625" style="1180" customWidth="1"/>
    <col min="3759" max="3759" width="6.42578125" style="1180" customWidth="1"/>
    <col min="3760" max="3760" width="11.42578125" style="1180"/>
    <col min="3761" max="3761" width="1.28515625" style="1180" customWidth="1"/>
    <col min="3762" max="3762" width="1.42578125" style="1180" customWidth="1"/>
    <col min="3763" max="3763" width="8.28515625" style="1180" customWidth="1"/>
    <col min="3764" max="3764" width="11.42578125" style="1180"/>
    <col min="3765" max="3766" width="10.7109375" style="1180" customWidth="1"/>
    <col min="3767" max="3767" width="10.28515625" style="1180" customWidth="1"/>
    <col min="3768" max="3768" width="11.28515625" style="1180" customWidth="1"/>
    <col min="3769" max="3769" width="7.7109375" style="1180" customWidth="1"/>
    <col min="3770" max="3770" width="10.140625" style="1180" customWidth="1"/>
    <col min="3771" max="3771" width="6.5703125" style="1180" customWidth="1"/>
    <col min="3772" max="3772" width="1.140625" style="1180" customWidth="1"/>
    <col min="3773" max="3773" width="24.5703125" style="1180" customWidth="1"/>
    <col min="3774" max="3774" width="9.85546875" style="1180" customWidth="1"/>
    <col min="3775" max="3775" width="10.7109375" style="1180" customWidth="1"/>
    <col min="3776" max="3776" width="10.85546875" style="1180" customWidth="1"/>
    <col min="3777" max="3777" width="11.140625" style="1180" customWidth="1"/>
    <col min="3778" max="3778" width="9.85546875" style="1180" customWidth="1"/>
    <col min="3779" max="3779" width="1" style="1180" customWidth="1"/>
    <col min="3780" max="3780" width="16.5703125" style="1180" customWidth="1"/>
    <col min="3781" max="3781" width="0.5703125" style="1180" customWidth="1"/>
    <col min="3782" max="3782" width="0.7109375" style="1180" customWidth="1"/>
    <col min="3783" max="3783" width="27.85546875" style="1180" customWidth="1"/>
    <col min="3784" max="3784" width="0.85546875" style="1180" customWidth="1"/>
    <col min="3785" max="3785" width="27.42578125" style="1180" customWidth="1"/>
    <col min="3786" max="3786" width="14.7109375" style="1180" customWidth="1"/>
    <col min="3787" max="3787" width="0.42578125" style="1180" customWidth="1"/>
    <col min="3788" max="3788" width="0.7109375" style="1180" customWidth="1"/>
    <col min="3789" max="3789" width="21.7109375" style="1180" customWidth="1"/>
    <col min="3790" max="3790" width="1.28515625" style="1180" customWidth="1"/>
    <col min="3791" max="3791" width="21.140625" style="1180" customWidth="1"/>
    <col min="3792" max="3996" width="11.42578125" style="1180"/>
    <col min="3997" max="3997" width="0.7109375" style="1180" customWidth="1"/>
    <col min="3998" max="3999" width="1.5703125" style="1180" customWidth="1"/>
    <col min="4000" max="4000" width="16.42578125" style="1180" customWidth="1"/>
    <col min="4001" max="4003" width="10.42578125" style="1180" customWidth="1"/>
    <col min="4004" max="4004" width="8.7109375" style="1180" customWidth="1"/>
    <col min="4005" max="4005" width="0.7109375" style="1180" customWidth="1"/>
    <col min="4006" max="4006" width="3.140625" style="1180" customWidth="1"/>
    <col min="4007" max="4007" width="1.140625" style="1180" customWidth="1"/>
    <col min="4008" max="4008" width="18" style="1180" customWidth="1"/>
    <col min="4009" max="4009" width="9.42578125" style="1180" customWidth="1"/>
    <col min="4010" max="4010" width="8.7109375" style="1180" customWidth="1"/>
    <col min="4011" max="4011" width="9.28515625" style="1180" customWidth="1"/>
    <col min="4012" max="4012" width="10.140625" style="1180" customWidth="1"/>
    <col min="4013" max="4013" width="5.140625" style="1180" customWidth="1"/>
    <col min="4014" max="4014" width="10.140625" style="1180" customWidth="1"/>
    <col min="4015" max="4015" width="6.42578125" style="1180" customWidth="1"/>
    <col min="4016" max="4016" width="11.42578125" style="1180"/>
    <col min="4017" max="4017" width="1.28515625" style="1180" customWidth="1"/>
    <col min="4018" max="4018" width="1.42578125" style="1180" customWidth="1"/>
    <col min="4019" max="4019" width="8.28515625" style="1180" customWidth="1"/>
    <col min="4020" max="4020" width="11.42578125" style="1180"/>
    <col min="4021" max="4022" width="10.7109375" style="1180" customWidth="1"/>
    <col min="4023" max="4023" width="10.28515625" style="1180" customWidth="1"/>
    <col min="4024" max="4024" width="11.28515625" style="1180" customWidth="1"/>
    <col min="4025" max="4025" width="7.7109375" style="1180" customWidth="1"/>
    <col min="4026" max="4026" width="10.140625" style="1180" customWidth="1"/>
    <col min="4027" max="4027" width="6.5703125" style="1180" customWidth="1"/>
    <col min="4028" max="4028" width="1.140625" style="1180" customWidth="1"/>
    <col min="4029" max="4029" width="24.5703125" style="1180" customWidth="1"/>
    <col min="4030" max="4030" width="9.85546875" style="1180" customWidth="1"/>
    <col min="4031" max="4031" width="10.7109375" style="1180" customWidth="1"/>
    <col min="4032" max="4032" width="10.85546875" style="1180" customWidth="1"/>
    <col min="4033" max="4033" width="11.140625" style="1180" customWidth="1"/>
    <col min="4034" max="4034" width="9.85546875" style="1180" customWidth="1"/>
    <col min="4035" max="4035" width="1" style="1180" customWidth="1"/>
    <col min="4036" max="4036" width="16.5703125" style="1180" customWidth="1"/>
    <col min="4037" max="4037" width="0.5703125" style="1180" customWidth="1"/>
    <col min="4038" max="4038" width="0.7109375" style="1180" customWidth="1"/>
    <col min="4039" max="4039" width="27.85546875" style="1180" customWidth="1"/>
    <col min="4040" max="4040" width="0.85546875" style="1180" customWidth="1"/>
    <col min="4041" max="4041" width="27.42578125" style="1180" customWidth="1"/>
    <col min="4042" max="4042" width="14.7109375" style="1180" customWidth="1"/>
    <col min="4043" max="4043" width="0.42578125" style="1180" customWidth="1"/>
    <col min="4044" max="4044" width="0.7109375" style="1180" customWidth="1"/>
    <col min="4045" max="4045" width="21.7109375" style="1180" customWidth="1"/>
    <col min="4046" max="4046" width="1.28515625" style="1180" customWidth="1"/>
    <col min="4047" max="4047" width="21.140625" style="1180" customWidth="1"/>
    <col min="4048" max="4252" width="11.42578125" style="1180"/>
    <col min="4253" max="4253" width="0.7109375" style="1180" customWidth="1"/>
    <col min="4254" max="4255" width="1.5703125" style="1180" customWidth="1"/>
    <col min="4256" max="4256" width="16.42578125" style="1180" customWidth="1"/>
    <col min="4257" max="4259" width="10.42578125" style="1180" customWidth="1"/>
    <col min="4260" max="4260" width="8.7109375" style="1180" customWidth="1"/>
    <col min="4261" max="4261" width="0.7109375" style="1180" customWidth="1"/>
    <col min="4262" max="4262" width="3.140625" style="1180" customWidth="1"/>
    <col min="4263" max="4263" width="1.140625" style="1180" customWidth="1"/>
    <col min="4264" max="4264" width="18" style="1180" customWidth="1"/>
    <col min="4265" max="4265" width="9.42578125" style="1180" customWidth="1"/>
    <col min="4266" max="4266" width="8.7109375" style="1180" customWidth="1"/>
    <col min="4267" max="4267" width="9.28515625" style="1180" customWidth="1"/>
    <col min="4268" max="4268" width="10.140625" style="1180" customWidth="1"/>
    <col min="4269" max="4269" width="5.140625" style="1180" customWidth="1"/>
    <col min="4270" max="4270" width="10.140625" style="1180" customWidth="1"/>
    <col min="4271" max="4271" width="6.42578125" style="1180" customWidth="1"/>
    <col min="4272" max="4272" width="11.42578125" style="1180"/>
    <col min="4273" max="4273" width="1.28515625" style="1180" customWidth="1"/>
    <col min="4274" max="4274" width="1.42578125" style="1180" customWidth="1"/>
    <col min="4275" max="4275" width="8.28515625" style="1180" customWidth="1"/>
    <col min="4276" max="4276" width="11.42578125" style="1180"/>
    <col min="4277" max="4278" width="10.7109375" style="1180" customWidth="1"/>
    <col min="4279" max="4279" width="10.28515625" style="1180" customWidth="1"/>
    <col min="4280" max="4280" width="11.28515625" style="1180" customWidth="1"/>
    <col min="4281" max="4281" width="7.7109375" style="1180" customWidth="1"/>
    <col min="4282" max="4282" width="10.140625" style="1180" customWidth="1"/>
    <col min="4283" max="4283" width="6.5703125" style="1180" customWidth="1"/>
    <col min="4284" max="4284" width="1.140625" style="1180" customWidth="1"/>
    <col min="4285" max="4285" width="24.5703125" style="1180" customWidth="1"/>
    <col min="4286" max="4286" width="9.85546875" style="1180" customWidth="1"/>
    <col min="4287" max="4287" width="10.7109375" style="1180" customWidth="1"/>
    <col min="4288" max="4288" width="10.85546875" style="1180" customWidth="1"/>
    <col min="4289" max="4289" width="11.140625" style="1180" customWidth="1"/>
    <col min="4290" max="4290" width="9.85546875" style="1180" customWidth="1"/>
    <col min="4291" max="4291" width="1" style="1180" customWidth="1"/>
    <col min="4292" max="4292" width="16.5703125" style="1180" customWidth="1"/>
    <col min="4293" max="4293" width="0.5703125" style="1180" customWidth="1"/>
    <col min="4294" max="4294" width="0.7109375" style="1180" customWidth="1"/>
    <col min="4295" max="4295" width="27.85546875" style="1180" customWidth="1"/>
    <col min="4296" max="4296" width="0.85546875" style="1180" customWidth="1"/>
    <col min="4297" max="4297" width="27.42578125" style="1180" customWidth="1"/>
    <col min="4298" max="4298" width="14.7109375" style="1180" customWidth="1"/>
    <col min="4299" max="4299" width="0.42578125" style="1180" customWidth="1"/>
    <col min="4300" max="4300" width="0.7109375" style="1180" customWidth="1"/>
    <col min="4301" max="4301" width="21.7109375" style="1180" customWidth="1"/>
    <col min="4302" max="4302" width="1.28515625" style="1180" customWidth="1"/>
    <col min="4303" max="4303" width="21.140625" style="1180" customWidth="1"/>
    <col min="4304" max="4508" width="11.42578125" style="1180"/>
    <col min="4509" max="4509" width="0.7109375" style="1180" customWidth="1"/>
    <col min="4510" max="4511" width="1.5703125" style="1180" customWidth="1"/>
    <col min="4512" max="4512" width="16.42578125" style="1180" customWidth="1"/>
    <col min="4513" max="4515" width="10.42578125" style="1180" customWidth="1"/>
    <col min="4516" max="4516" width="8.7109375" style="1180" customWidth="1"/>
    <col min="4517" max="4517" width="0.7109375" style="1180" customWidth="1"/>
    <col min="4518" max="4518" width="3.140625" style="1180" customWidth="1"/>
    <col min="4519" max="4519" width="1.140625" style="1180" customWidth="1"/>
    <col min="4520" max="4520" width="18" style="1180" customWidth="1"/>
    <col min="4521" max="4521" width="9.42578125" style="1180" customWidth="1"/>
    <col min="4522" max="4522" width="8.7109375" style="1180" customWidth="1"/>
    <col min="4523" max="4523" width="9.28515625" style="1180" customWidth="1"/>
    <col min="4524" max="4524" width="10.140625" style="1180" customWidth="1"/>
    <col min="4525" max="4525" width="5.140625" style="1180" customWidth="1"/>
    <col min="4526" max="4526" width="10.140625" style="1180" customWidth="1"/>
    <col min="4527" max="4527" width="6.42578125" style="1180" customWidth="1"/>
    <col min="4528" max="4528" width="11.42578125" style="1180"/>
    <col min="4529" max="4529" width="1.28515625" style="1180" customWidth="1"/>
    <col min="4530" max="4530" width="1.42578125" style="1180" customWidth="1"/>
    <col min="4531" max="4531" width="8.28515625" style="1180" customWidth="1"/>
    <col min="4532" max="4532" width="11.42578125" style="1180"/>
    <col min="4533" max="4534" width="10.7109375" style="1180" customWidth="1"/>
    <col min="4535" max="4535" width="10.28515625" style="1180" customWidth="1"/>
    <col min="4536" max="4536" width="11.28515625" style="1180" customWidth="1"/>
    <col min="4537" max="4537" width="7.7109375" style="1180" customWidth="1"/>
    <col min="4538" max="4538" width="10.140625" style="1180" customWidth="1"/>
    <col min="4539" max="4539" width="6.5703125" style="1180" customWidth="1"/>
    <col min="4540" max="4540" width="1.140625" style="1180" customWidth="1"/>
    <col min="4541" max="4541" width="24.5703125" style="1180" customWidth="1"/>
    <col min="4542" max="4542" width="9.85546875" style="1180" customWidth="1"/>
    <col min="4543" max="4543" width="10.7109375" style="1180" customWidth="1"/>
    <col min="4544" max="4544" width="10.85546875" style="1180" customWidth="1"/>
    <col min="4545" max="4545" width="11.140625" style="1180" customWidth="1"/>
    <col min="4546" max="4546" width="9.85546875" style="1180" customWidth="1"/>
    <col min="4547" max="4547" width="1" style="1180" customWidth="1"/>
    <col min="4548" max="4548" width="16.5703125" style="1180" customWidth="1"/>
    <col min="4549" max="4549" width="0.5703125" style="1180" customWidth="1"/>
    <col min="4550" max="4550" width="0.7109375" style="1180" customWidth="1"/>
    <col min="4551" max="4551" width="27.85546875" style="1180" customWidth="1"/>
    <col min="4552" max="4552" width="0.85546875" style="1180" customWidth="1"/>
    <col min="4553" max="4553" width="27.42578125" style="1180" customWidth="1"/>
    <col min="4554" max="4554" width="14.7109375" style="1180" customWidth="1"/>
    <col min="4555" max="4555" width="0.42578125" style="1180" customWidth="1"/>
    <col min="4556" max="4556" width="0.7109375" style="1180" customWidth="1"/>
    <col min="4557" max="4557" width="21.7109375" style="1180" customWidth="1"/>
    <col min="4558" max="4558" width="1.28515625" style="1180" customWidth="1"/>
    <col min="4559" max="4559" width="21.140625" style="1180" customWidth="1"/>
    <col min="4560" max="4764" width="11.42578125" style="1180"/>
    <col min="4765" max="4765" width="0.7109375" style="1180" customWidth="1"/>
    <col min="4766" max="4767" width="1.5703125" style="1180" customWidth="1"/>
    <col min="4768" max="4768" width="16.42578125" style="1180" customWidth="1"/>
    <col min="4769" max="4771" width="10.42578125" style="1180" customWidth="1"/>
    <col min="4772" max="4772" width="8.7109375" style="1180" customWidth="1"/>
    <col min="4773" max="4773" width="0.7109375" style="1180" customWidth="1"/>
    <col min="4774" max="4774" width="3.140625" style="1180" customWidth="1"/>
    <col min="4775" max="4775" width="1.140625" style="1180" customWidth="1"/>
    <col min="4776" max="4776" width="18" style="1180" customWidth="1"/>
    <col min="4777" max="4777" width="9.42578125" style="1180" customWidth="1"/>
    <col min="4778" max="4778" width="8.7109375" style="1180" customWidth="1"/>
    <col min="4779" max="4779" width="9.28515625" style="1180" customWidth="1"/>
    <col min="4780" max="4780" width="10.140625" style="1180" customWidth="1"/>
    <col min="4781" max="4781" width="5.140625" style="1180" customWidth="1"/>
    <col min="4782" max="4782" width="10.140625" style="1180" customWidth="1"/>
    <col min="4783" max="4783" width="6.42578125" style="1180" customWidth="1"/>
    <col min="4784" max="4784" width="11.42578125" style="1180"/>
    <col min="4785" max="4785" width="1.28515625" style="1180" customWidth="1"/>
    <col min="4786" max="4786" width="1.42578125" style="1180" customWidth="1"/>
    <col min="4787" max="4787" width="8.28515625" style="1180" customWidth="1"/>
    <col min="4788" max="4788" width="11.42578125" style="1180"/>
    <col min="4789" max="4790" width="10.7109375" style="1180" customWidth="1"/>
    <col min="4791" max="4791" width="10.28515625" style="1180" customWidth="1"/>
    <col min="4792" max="4792" width="11.28515625" style="1180" customWidth="1"/>
    <col min="4793" max="4793" width="7.7109375" style="1180" customWidth="1"/>
    <col min="4794" max="4794" width="10.140625" style="1180" customWidth="1"/>
    <col min="4795" max="4795" width="6.5703125" style="1180" customWidth="1"/>
    <col min="4796" max="4796" width="1.140625" style="1180" customWidth="1"/>
    <col min="4797" max="4797" width="24.5703125" style="1180" customWidth="1"/>
    <col min="4798" max="4798" width="9.85546875" style="1180" customWidth="1"/>
    <col min="4799" max="4799" width="10.7109375" style="1180" customWidth="1"/>
    <col min="4800" max="4800" width="10.85546875" style="1180" customWidth="1"/>
    <col min="4801" max="4801" width="11.140625" style="1180" customWidth="1"/>
    <col min="4802" max="4802" width="9.85546875" style="1180" customWidth="1"/>
    <col min="4803" max="4803" width="1" style="1180" customWidth="1"/>
    <col min="4804" max="4804" width="16.5703125" style="1180" customWidth="1"/>
    <col min="4805" max="4805" width="0.5703125" style="1180" customWidth="1"/>
    <col min="4806" max="4806" width="0.7109375" style="1180" customWidth="1"/>
    <col min="4807" max="4807" width="27.85546875" style="1180" customWidth="1"/>
    <col min="4808" max="4808" width="0.85546875" style="1180" customWidth="1"/>
    <col min="4809" max="4809" width="27.42578125" style="1180" customWidth="1"/>
    <col min="4810" max="4810" width="14.7109375" style="1180" customWidth="1"/>
    <col min="4811" max="4811" width="0.42578125" style="1180" customWidth="1"/>
    <col min="4812" max="4812" width="0.7109375" style="1180" customWidth="1"/>
    <col min="4813" max="4813" width="21.7109375" style="1180" customWidth="1"/>
    <col min="4814" max="4814" width="1.28515625" style="1180" customWidth="1"/>
    <col min="4815" max="4815" width="21.140625" style="1180" customWidth="1"/>
    <col min="4816" max="5020" width="11.42578125" style="1180"/>
    <col min="5021" max="5021" width="0.7109375" style="1180" customWidth="1"/>
    <col min="5022" max="5023" width="1.5703125" style="1180" customWidth="1"/>
    <col min="5024" max="5024" width="16.42578125" style="1180" customWidth="1"/>
    <col min="5025" max="5027" width="10.42578125" style="1180" customWidth="1"/>
    <col min="5028" max="5028" width="8.7109375" style="1180" customWidth="1"/>
    <col min="5029" max="5029" width="0.7109375" style="1180" customWidth="1"/>
    <col min="5030" max="5030" width="3.140625" style="1180" customWidth="1"/>
    <col min="5031" max="5031" width="1.140625" style="1180" customWidth="1"/>
    <col min="5032" max="5032" width="18" style="1180" customWidth="1"/>
    <col min="5033" max="5033" width="9.42578125" style="1180" customWidth="1"/>
    <col min="5034" max="5034" width="8.7109375" style="1180" customWidth="1"/>
    <col min="5035" max="5035" width="9.28515625" style="1180" customWidth="1"/>
    <col min="5036" max="5036" width="10.140625" style="1180" customWidth="1"/>
    <col min="5037" max="5037" width="5.140625" style="1180" customWidth="1"/>
    <col min="5038" max="5038" width="10.140625" style="1180" customWidth="1"/>
    <col min="5039" max="5039" width="6.42578125" style="1180" customWidth="1"/>
    <col min="5040" max="5040" width="11.42578125" style="1180"/>
    <col min="5041" max="5041" width="1.28515625" style="1180" customWidth="1"/>
    <col min="5042" max="5042" width="1.42578125" style="1180" customWidth="1"/>
    <col min="5043" max="5043" width="8.28515625" style="1180" customWidth="1"/>
    <col min="5044" max="5044" width="11.42578125" style="1180"/>
    <col min="5045" max="5046" width="10.7109375" style="1180" customWidth="1"/>
    <col min="5047" max="5047" width="10.28515625" style="1180" customWidth="1"/>
    <col min="5048" max="5048" width="11.28515625" style="1180" customWidth="1"/>
    <col min="5049" max="5049" width="7.7109375" style="1180" customWidth="1"/>
    <col min="5050" max="5050" width="10.140625" style="1180" customWidth="1"/>
    <col min="5051" max="5051" width="6.5703125" style="1180" customWidth="1"/>
    <col min="5052" max="5052" width="1.140625" style="1180" customWidth="1"/>
    <col min="5053" max="5053" width="24.5703125" style="1180" customWidth="1"/>
    <col min="5054" max="5054" width="9.85546875" style="1180" customWidth="1"/>
    <col min="5055" max="5055" width="10.7109375" style="1180" customWidth="1"/>
    <col min="5056" max="5056" width="10.85546875" style="1180" customWidth="1"/>
    <col min="5057" max="5057" width="11.140625" style="1180" customWidth="1"/>
    <col min="5058" max="5058" width="9.85546875" style="1180" customWidth="1"/>
    <col min="5059" max="5059" width="1" style="1180" customWidth="1"/>
    <col min="5060" max="5060" width="16.5703125" style="1180" customWidth="1"/>
    <col min="5061" max="5061" width="0.5703125" style="1180" customWidth="1"/>
    <col min="5062" max="5062" width="0.7109375" style="1180" customWidth="1"/>
    <col min="5063" max="5063" width="27.85546875" style="1180" customWidth="1"/>
    <col min="5064" max="5064" width="0.85546875" style="1180" customWidth="1"/>
    <col min="5065" max="5065" width="27.42578125" style="1180" customWidth="1"/>
    <col min="5066" max="5066" width="14.7109375" style="1180" customWidth="1"/>
    <col min="5067" max="5067" width="0.42578125" style="1180" customWidth="1"/>
    <col min="5068" max="5068" width="0.7109375" style="1180" customWidth="1"/>
    <col min="5069" max="5069" width="21.7109375" style="1180" customWidth="1"/>
    <col min="5070" max="5070" width="1.28515625" style="1180" customWidth="1"/>
    <col min="5071" max="5071" width="21.140625" style="1180" customWidth="1"/>
    <col min="5072" max="5276" width="11.42578125" style="1180"/>
    <col min="5277" max="5277" width="0.7109375" style="1180" customWidth="1"/>
    <col min="5278" max="5279" width="1.5703125" style="1180" customWidth="1"/>
    <col min="5280" max="5280" width="16.42578125" style="1180" customWidth="1"/>
    <col min="5281" max="5283" width="10.42578125" style="1180" customWidth="1"/>
    <col min="5284" max="5284" width="8.7109375" style="1180" customWidth="1"/>
    <col min="5285" max="5285" width="0.7109375" style="1180" customWidth="1"/>
    <col min="5286" max="5286" width="3.140625" style="1180" customWidth="1"/>
    <col min="5287" max="5287" width="1.140625" style="1180" customWidth="1"/>
    <col min="5288" max="5288" width="18" style="1180" customWidth="1"/>
    <col min="5289" max="5289" width="9.42578125" style="1180" customWidth="1"/>
    <col min="5290" max="5290" width="8.7109375" style="1180" customWidth="1"/>
    <col min="5291" max="5291" width="9.28515625" style="1180" customWidth="1"/>
    <col min="5292" max="5292" width="10.140625" style="1180" customWidth="1"/>
    <col min="5293" max="5293" width="5.140625" style="1180" customWidth="1"/>
    <col min="5294" max="5294" width="10.140625" style="1180" customWidth="1"/>
    <col min="5295" max="5295" width="6.42578125" style="1180" customWidth="1"/>
    <col min="5296" max="5296" width="11.42578125" style="1180"/>
    <col min="5297" max="5297" width="1.28515625" style="1180" customWidth="1"/>
    <col min="5298" max="5298" width="1.42578125" style="1180" customWidth="1"/>
    <col min="5299" max="5299" width="8.28515625" style="1180" customWidth="1"/>
    <col min="5300" max="5300" width="11.42578125" style="1180"/>
    <col min="5301" max="5302" width="10.7109375" style="1180" customWidth="1"/>
    <col min="5303" max="5303" width="10.28515625" style="1180" customWidth="1"/>
    <col min="5304" max="5304" width="11.28515625" style="1180" customWidth="1"/>
    <col min="5305" max="5305" width="7.7109375" style="1180" customWidth="1"/>
    <col min="5306" max="5306" width="10.140625" style="1180" customWidth="1"/>
    <col min="5307" max="5307" width="6.5703125" style="1180" customWidth="1"/>
    <col min="5308" max="5308" width="1.140625" style="1180" customWidth="1"/>
    <col min="5309" max="5309" width="24.5703125" style="1180" customWidth="1"/>
    <col min="5310" max="5310" width="9.85546875" style="1180" customWidth="1"/>
    <col min="5311" max="5311" width="10.7109375" style="1180" customWidth="1"/>
    <col min="5312" max="5312" width="10.85546875" style="1180" customWidth="1"/>
    <col min="5313" max="5313" width="11.140625" style="1180" customWidth="1"/>
    <col min="5314" max="5314" width="9.85546875" style="1180" customWidth="1"/>
    <col min="5315" max="5315" width="1" style="1180" customWidth="1"/>
    <col min="5316" max="5316" width="16.5703125" style="1180" customWidth="1"/>
    <col min="5317" max="5317" width="0.5703125" style="1180" customWidth="1"/>
    <col min="5318" max="5318" width="0.7109375" style="1180" customWidth="1"/>
    <col min="5319" max="5319" width="27.85546875" style="1180" customWidth="1"/>
    <col min="5320" max="5320" width="0.85546875" style="1180" customWidth="1"/>
    <col min="5321" max="5321" width="27.42578125" style="1180" customWidth="1"/>
    <col min="5322" max="5322" width="14.7109375" style="1180" customWidth="1"/>
    <col min="5323" max="5323" width="0.42578125" style="1180" customWidth="1"/>
    <col min="5324" max="5324" width="0.7109375" style="1180" customWidth="1"/>
    <col min="5325" max="5325" width="21.7109375" style="1180" customWidth="1"/>
    <col min="5326" max="5326" width="1.28515625" style="1180" customWidth="1"/>
    <col min="5327" max="5327" width="21.140625" style="1180" customWidth="1"/>
    <col min="5328" max="5532" width="11.42578125" style="1180"/>
    <col min="5533" max="5533" width="0.7109375" style="1180" customWidth="1"/>
    <col min="5534" max="5535" width="1.5703125" style="1180" customWidth="1"/>
    <col min="5536" max="5536" width="16.42578125" style="1180" customWidth="1"/>
    <col min="5537" max="5539" width="10.42578125" style="1180" customWidth="1"/>
    <col min="5540" max="5540" width="8.7109375" style="1180" customWidth="1"/>
    <col min="5541" max="5541" width="0.7109375" style="1180" customWidth="1"/>
    <col min="5542" max="5542" width="3.140625" style="1180" customWidth="1"/>
    <col min="5543" max="5543" width="1.140625" style="1180" customWidth="1"/>
    <col min="5544" max="5544" width="18" style="1180" customWidth="1"/>
    <col min="5545" max="5545" width="9.42578125" style="1180" customWidth="1"/>
    <col min="5546" max="5546" width="8.7109375" style="1180" customWidth="1"/>
    <col min="5547" max="5547" width="9.28515625" style="1180" customWidth="1"/>
    <col min="5548" max="5548" width="10.140625" style="1180" customWidth="1"/>
    <col min="5549" max="5549" width="5.140625" style="1180" customWidth="1"/>
    <col min="5550" max="5550" width="10.140625" style="1180" customWidth="1"/>
    <col min="5551" max="5551" width="6.42578125" style="1180" customWidth="1"/>
    <col min="5552" max="5552" width="11.42578125" style="1180"/>
    <col min="5553" max="5553" width="1.28515625" style="1180" customWidth="1"/>
    <col min="5554" max="5554" width="1.42578125" style="1180" customWidth="1"/>
    <col min="5555" max="5555" width="8.28515625" style="1180" customWidth="1"/>
    <col min="5556" max="5556" width="11.42578125" style="1180"/>
    <col min="5557" max="5558" width="10.7109375" style="1180" customWidth="1"/>
    <col min="5559" max="5559" width="10.28515625" style="1180" customWidth="1"/>
    <col min="5560" max="5560" width="11.28515625" style="1180" customWidth="1"/>
    <col min="5561" max="5561" width="7.7109375" style="1180" customWidth="1"/>
    <col min="5562" max="5562" width="10.140625" style="1180" customWidth="1"/>
    <col min="5563" max="5563" width="6.5703125" style="1180" customWidth="1"/>
    <col min="5564" max="5564" width="1.140625" style="1180" customWidth="1"/>
    <col min="5565" max="5565" width="24.5703125" style="1180" customWidth="1"/>
    <col min="5566" max="5566" width="9.85546875" style="1180" customWidth="1"/>
    <col min="5567" max="5567" width="10.7109375" style="1180" customWidth="1"/>
    <col min="5568" max="5568" width="10.85546875" style="1180" customWidth="1"/>
    <col min="5569" max="5569" width="11.140625" style="1180" customWidth="1"/>
    <col min="5570" max="5570" width="9.85546875" style="1180" customWidth="1"/>
    <col min="5571" max="5571" width="1" style="1180" customWidth="1"/>
    <col min="5572" max="5572" width="16.5703125" style="1180" customWidth="1"/>
    <col min="5573" max="5573" width="0.5703125" style="1180" customWidth="1"/>
    <col min="5574" max="5574" width="0.7109375" style="1180" customWidth="1"/>
    <col min="5575" max="5575" width="27.85546875" style="1180" customWidth="1"/>
    <col min="5576" max="5576" width="0.85546875" style="1180" customWidth="1"/>
    <col min="5577" max="5577" width="27.42578125" style="1180" customWidth="1"/>
    <col min="5578" max="5578" width="14.7109375" style="1180" customWidth="1"/>
    <col min="5579" max="5579" width="0.42578125" style="1180" customWidth="1"/>
    <col min="5580" max="5580" width="0.7109375" style="1180" customWidth="1"/>
    <col min="5581" max="5581" width="21.7109375" style="1180" customWidth="1"/>
    <col min="5582" max="5582" width="1.28515625" style="1180" customWidth="1"/>
    <col min="5583" max="5583" width="21.140625" style="1180" customWidth="1"/>
    <col min="5584" max="5788" width="11.42578125" style="1180"/>
    <col min="5789" max="5789" width="0.7109375" style="1180" customWidth="1"/>
    <col min="5790" max="5791" width="1.5703125" style="1180" customWidth="1"/>
    <col min="5792" max="5792" width="16.42578125" style="1180" customWidth="1"/>
    <col min="5793" max="5795" width="10.42578125" style="1180" customWidth="1"/>
    <col min="5796" max="5796" width="8.7109375" style="1180" customWidth="1"/>
    <col min="5797" max="5797" width="0.7109375" style="1180" customWidth="1"/>
    <col min="5798" max="5798" width="3.140625" style="1180" customWidth="1"/>
    <col min="5799" max="5799" width="1.140625" style="1180" customWidth="1"/>
    <col min="5800" max="5800" width="18" style="1180" customWidth="1"/>
    <col min="5801" max="5801" width="9.42578125" style="1180" customWidth="1"/>
    <col min="5802" max="5802" width="8.7109375" style="1180" customWidth="1"/>
    <col min="5803" max="5803" width="9.28515625" style="1180" customWidth="1"/>
    <col min="5804" max="5804" width="10.140625" style="1180" customWidth="1"/>
    <col min="5805" max="5805" width="5.140625" style="1180" customWidth="1"/>
    <col min="5806" max="5806" width="10.140625" style="1180" customWidth="1"/>
    <col min="5807" max="5807" width="6.42578125" style="1180" customWidth="1"/>
    <col min="5808" max="5808" width="11.42578125" style="1180"/>
    <col min="5809" max="5809" width="1.28515625" style="1180" customWidth="1"/>
    <col min="5810" max="5810" width="1.42578125" style="1180" customWidth="1"/>
    <col min="5811" max="5811" width="8.28515625" style="1180" customWidth="1"/>
    <col min="5812" max="5812" width="11.42578125" style="1180"/>
    <col min="5813" max="5814" width="10.7109375" style="1180" customWidth="1"/>
    <col min="5815" max="5815" width="10.28515625" style="1180" customWidth="1"/>
    <col min="5816" max="5816" width="11.28515625" style="1180" customWidth="1"/>
    <col min="5817" max="5817" width="7.7109375" style="1180" customWidth="1"/>
    <col min="5818" max="5818" width="10.140625" style="1180" customWidth="1"/>
    <col min="5819" max="5819" width="6.5703125" style="1180" customWidth="1"/>
    <col min="5820" max="5820" width="1.140625" style="1180" customWidth="1"/>
    <col min="5821" max="5821" width="24.5703125" style="1180" customWidth="1"/>
    <col min="5822" max="5822" width="9.85546875" style="1180" customWidth="1"/>
    <col min="5823" max="5823" width="10.7109375" style="1180" customWidth="1"/>
    <col min="5824" max="5824" width="10.85546875" style="1180" customWidth="1"/>
    <col min="5825" max="5825" width="11.140625" style="1180" customWidth="1"/>
    <col min="5826" max="5826" width="9.85546875" style="1180" customWidth="1"/>
    <col min="5827" max="5827" width="1" style="1180" customWidth="1"/>
    <col min="5828" max="5828" width="16.5703125" style="1180" customWidth="1"/>
    <col min="5829" max="5829" width="0.5703125" style="1180" customWidth="1"/>
    <col min="5830" max="5830" width="0.7109375" style="1180" customWidth="1"/>
    <col min="5831" max="5831" width="27.85546875" style="1180" customWidth="1"/>
    <col min="5832" max="5832" width="0.85546875" style="1180" customWidth="1"/>
    <col min="5833" max="5833" width="27.42578125" style="1180" customWidth="1"/>
    <col min="5834" max="5834" width="14.7109375" style="1180" customWidth="1"/>
    <col min="5835" max="5835" width="0.42578125" style="1180" customWidth="1"/>
    <col min="5836" max="5836" width="0.7109375" style="1180" customWidth="1"/>
    <col min="5837" max="5837" width="21.7109375" style="1180" customWidth="1"/>
    <col min="5838" max="5838" width="1.28515625" style="1180" customWidth="1"/>
    <col min="5839" max="5839" width="21.140625" style="1180" customWidth="1"/>
    <col min="5840" max="6044" width="11.42578125" style="1180"/>
    <col min="6045" max="6045" width="0.7109375" style="1180" customWidth="1"/>
    <col min="6046" max="6047" width="1.5703125" style="1180" customWidth="1"/>
    <col min="6048" max="6048" width="16.42578125" style="1180" customWidth="1"/>
    <col min="6049" max="6051" width="10.42578125" style="1180" customWidth="1"/>
    <col min="6052" max="6052" width="8.7109375" style="1180" customWidth="1"/>
    <col min="6053" max="6053" width="0.7109375" style="1180" customWidth="1"/>
    <col min="6054" max="6054" width="3.140625" style="1180" customWidth="1"/>
    <col min="6055" max="6055" width="1.140625" style="1180" customWidth="1"/>
    <col min="6056" max="6056" width="18" style="1180" customWidth="1"/>
    <col min="6057" max="6057" width="9.42578125" style="1180" customWidth="1"/>
    <col min="6058" max="6058" width="8.7109375" style="1180" customWidth="1"/>
    <col min="6059" max="6059" width="9.28515625" style="1180" customWidth="1"/>
    <col min="6060" max="6060" width="10.140625" style="1180" customWidth="1"/>
    <col min="6061" max="6061" width="5.140625" style="1180" customWidth="1"/>
    <col min="6062" max="6062" width="10.140625" style="1180" customWidth="1"/>
    <col min="6063" max="6063" width="6.42578125" style="1180" customWidth="1"/>
    <col min="6064" max="6064" width="11.42578125" style="1180"/>
    <col min="6065" max="6065" width="1.28515625" style="1180" customWidth="1"/>
    <col min="6066" max="6066" width="1.42578125" style="1180" customWidth="1"/>
    <col min="6067" max="6067" width="8.28515625" style="1180" customWidth="1"/>
    <col min="6068" max="6068" width="11.42578125" style="1180"/>
    <col min="6069" max="6070" width="10.7109375" style="1180" customWidth="1"/>
    <col min="6071" max="6071" width="10.28515625" style="1180" customWidth="1"/>
    <col min="6072" max="6072" width="11.28515625" style="1180" customWidth="1"/>
    <col min="6073" max="6073" width="7.7109375" style="1180" customWidth="1"/>
    <col min="6074" max="6074" width="10.140625" style="1180" customWidth="1"/>
    <col min="6075" max="6075" width="6.5703125" style="1180" customWidth="1"/>
    <col min="6076" max="6076" width="1.140625" style="1180" customWidth="1"/>
    <col min="6077" max="6077" width="24.5703125" style="1180" customWidth="1"/>
    <col min="6078" max="6078" width="9.85546875" style="1180" customWidth="1"/>
    <col min="6079" max="6079" width="10.7109375" style="1180" customWidth="1"/>
    <col min="6080" max="6080" width="10.85546875" style="1180" customWidth="1"/>
    <col min="6081" max="6081" width="11.140625" style="1180" customWidth="1"/>
    <col min="6082" max="6082" width="9.85546875" style="1180" customWidth="1"/>
    <col min="6083" max="6083" width="1" style="1180" customWidth="1"/>
    <col min="6084" max="6084" width="16.5703125" style="1180" customWidth="1"/>
    <col min="6085" max="6085" width="0.5703125" style="1180" customWidth="1"/>
    <col min="6086" max="6086" width="0.7109375" style="1180" customWidth="1"/>
    <col min="6087" max="6087" width="27.85546875" style="1180" customWidth="1"/>
    <col min="6088" max="6088" width="0.85546875" style="1180" customWidth="1"/>
    <col min="6089" max="6089" width="27.42578125" style="1180" customWidth="1"/>
    <col min="6090" max="6090" width="14.7109375" style="1180" customWidth="1"/>
    <col min="6091" max="6091" width="0.42578125" style="1180" customWidth="1"/>
    <col min="6092" max="6092" width="0.7109375" style="1180" customWidth="1"/>
    <col min="6093" max="6093" width="21.7109375" style="1180" customWidth="1"/>
    <col min="6094" max="6094" width="1.28515625" style="1180" customWidth="1"/>
    <col min="6095" max="6095" width="21.140625" style="1180" customWidth="1"/>
    <col min="6096" max="6300" width="11.42578125" style="1180"/>
    <col min="6301" max="6301" width="0.7109375" style="1180" customWidth="1"/>
    <col min="6302" max="6303" width="1.5703125" style="1180" customWidth="1"/>
    <col min="6304" max="6304" width="16.42578125" style="1180" customWidth="1"/>
    <col min="6305" max="6307" width="10.42578125" style="1180" customWidth="1"/>
    <col min="6308" max="6308" width="8.7109375" style="1180" customWidth="1"/>
    <col min="6309" max="6309" width="0.7109375" style="1180" customWidth="1"/>
    <col min="6310" max="6310" width="3.140625" style="1180" customWidth="1"/>
    <col min="6311" max="6311" width="1.140625" style="1180" customWidth="1"/>
    <col min="6312" max="6312" width="18" style="1180" customWidth="1"/>
    <col min="6313" max="6313" width="9.42578125" style="1180" customWidth="1"/>
    <col min="6314" max="6314" width="8.7109375" style="1180" customWidth="1"/>
    <col min="6315" max="6315" width="9.28515625" style="1180" customWidth="1"/>
    <col min="6316" max="6316" width="10.140625" style="1180" customWidth="1"/>
    <col min="6317" max="6317" width="5.140625" style="1180" customWidth="1"/>
    <col min="6318" max="6318" width="10.140625" style="1180" customWidth="1"/>
    <col min="6319" max="6319" width="6.42578125" style="1180" customWidth="1"/>
    <col min="6320" max="6320" width="11.42578125" style="1180"/>
    <col min="6321" max="6321" width="1.28515625" style="1180" customWidth="1"/>
    <col min="6322" max="6322" width="1.42578125" style="1180" customWidth="1"/>
    <col min="6323" max="6323" width="8.28515625" style="1180" customWidth="1"/>
    <col min="6324" max="6324" width="11.42578125" style="1180"/>
    <col min="6325" max="6326" width="10.7109375" style="1180" customWidth="1"/>
    <col min="6327" max="6327" width="10.28515625" style="1180" customWidth="1"/>
    <col min="6328" max="6328" width="11.28515625" style="1180" customWidth="1"/>
    <col min="6329" max="6329" width="7.7109375" style="1180" customWidth="1"/>
    <col min="6330" max="6330" width="10.140625" style="1180" customWidth="1"/>
    <col min="6331" max="6331" width="6.5703125" style="1180" customWidth="1"/>
    <col min="6332" max="6332" width="1.140625" style="1180" customWidth="1"/>
    <col min="6333" max="6333" width="24.5703125" style="1180" customWidth="1"/>
    <col min="6334" max="6334" width="9.85546875" style="1180" customWidth="1"/>
    <col min="6335" max="6335" width="10.7109375" style="1180" customWidth="1"/>
    <col min="6336" max="6336" width="10.85546875" style="1180" customWidth="1"/>
    <col min="6337" max="6337" width="11.140625" style="1180" customWidth="1"/>
    <col min="6338" max="6338" width="9.85546875" style="1180" customWidth="1"/>
    <col min="6339" max="6339" width="1" style="1180" customWidth="1"/>
    <col min="6340" max="6340" width="16.5703125" style="1180" customWidth="1"/>
    <col min="6341" max="6341" width="0.5703125" style="1180" customWidth="1"/>
    <col min="6342" max="6342" width="0.7109375" style="1180" customWidth="1"/>
    <col min="6343" max="6343" width="27.85546875" style="1180" customWidth="1"/>
    <col min="6344" max="6344" width="0.85546875" style="1180" customWidth="1"/>
    <col min="6345" max="6345" width="27.42578125" style="1180" customWidth="1"/>
    <col min="6346" max="6346" width="14.7109375" style="1180" customWidth="1"/>
    <col min="6347" max="6347" width="0.42578125" style="1180" customWidth="1"/>
    <col min="6348" max="6348" width="0.7109375" style="1180" customWidth="1"/>
    <col min="6349" max="6349" width="21.7109375" style="1180" customWidth="1"/>
    <col min="6350" max="6350" width="1.28515625" style="1180" customWidth="1"/>
    <col min="6351" max="6351" width="21.140625" style="1180" customWidth="1"/>
    <col min="6352" max="6556" width="11.42578125" style="1180"/>
    <col min="6557" max="6557" width="0.7109375" style="1180" customWidth="1"/>
    <col min="6558" max="6559" width="1.5703125" style="1180" customWidth="1"/>
    <col min="6560" max="6560" width="16.42578125" style="1180" customWidth="1"/>
    <col min="6561" max="6563" width="10.42578125" style="1180" customWidth="1"/>
    <col min="6564" max="6564" width="8.7109375" style="1180" customWidth="1"/>
    <col min="6565" max="6565" width="0.7109375" style="1180" customWidth="1"/>
    <col min="6566" max="6566" width="3.140625" style="1180" customWidth="1"/>
    <col min="6567" max="6567" width="1.140625" style="1180" customWidth="1"/>
    <col min="6568" max="6568" width="18" style="1180" customWidth="1"/>
    <col min="6569" max="6569" width="9.42578125" style="1180" customWidth="1"/>
    <col min="6570" max="6570" width="8.7109375" style="1180" customWidth="1"/>
    <col min="6571" max="6571" width="9.28515625" style="1180" customWidth="1"/>
    <col min="6572" max="6572" width="10.140625" style="1180" customWidth="1"/>
    <col min="6573" max="6573" width="5.140625" style="1180" customWidth="1"/>
    <col min="6574" max="6574" width="10.140625" style="1180" customWidth="1"/>
    <col min="6575" max="6575" width="6.42578125" style="1180" customWidth="1"/>
    <col min="6576" max="6576" width="11.42578125" style="1180"/>
    <col min="6577" max="6577" width="1.28515625" style="1180" customWidth="1"/>
    <col min="6578" max="6578" width="1.42578125" style="1180" customWidth="1"/>
    <col min="6579" max="6579" width="8.28515625" style="1180" customWidth="1"/>
    <col min="6580" max="6580" width="11.42578125" style="1180"/>
    <col min="6581" max="6582" width="10.7109375" style="1180" customWidth="1"/>
    <col min="6583" max="6583" width="10.28515625" style="1180" customWidth="1"/>
    <col min="6584" max="6584" width="11.28515625" style="1180" customWidth="1"/>
    <col min="6585" max="6585" width="7.7109375" style="1180" customWidth="1"/>
    <col min="6586" max="6586" width="10.140625" style="1180" customWidth="1"/>
    <col min="6587" max="6587" width="6.5703125" style="1180" customWidth="1"/>
    <col min="6588" max="6588" width="1.140625" style="1180" customWidth="1"/>
    <col min="6589" max="6589" width="24.5703125" style="1180" customWidth="1"/>
    <col min="6590" max="6590" width="9.85546875" style="1180" customWidth="1"/>
    <col min="6591" max="6591" width="10.7109375" style="1180" customWidth="1"/>
    <col min="6592" max="6592" width="10.85546875" style="1180" customWidth="1"/>
    <col min="6593" max="6593" width="11.140625" style="1180" customWidth="1"/>
    <col min="6594" max="6594" width="9.85546875" style="1180" customWidth="1"/>
    <col min="6595" max="6595" width="1" style="1180" customWidth="1"/>
    <col min="6596" max="6596" width="16.5703125" style="1180" customWidth="1"/>
    <col min="6597" max="6597" width="0.5703125" style="1180" customWidth="1"/>
    <col min="6598" max="6598" width="0.7109375" style="1180" customWidth="1"/>
    <col min="6599" max="6599" width="27.85546875" style="1180" customWidth="1"/>
    <col min="6600" max="6600" width="0.85546875" style="1180" customWidth="1"/>
    <col min="6601" max="6601" width="27.42578125" style="1180" customWidth="1"/>
    <col min="6602" max="6602" width="14.7109375" style="1180" customWidth="1"/>
    <col min="6603" max="6603" width="0.42578125" style="1180" customWidth="1"/>
    <col min="6604" max="6604" width="0.7109375" style="1180" customWidth="1"/>
    <col min="6605" max="6605" width="21.7109375" style="1180" customWidth="1"/>
    <col min="6606" max="6606" width="1.28515625" style="1180" customWidth="1"/>
    <col min="6607" max="6607" width="21.140625" style="1180" customWidth="1"/>
    <col min="6608" max="6812" width="11.42578125" style="1180"/>
    <col min="6813" max="6813" width="0.7109375" style="1180" customWidth="1"/>
    <col min="6814" max="6815" width="1.5703125" style="1180" customWidth="1"/>
    <col min="6816" max="6816" width="16.42578125" style="1180" customWidth="1"/>
    <col min="6817" max="6819" width="10.42578125" style="1180" customWidth="1"/>
    <col min="6820" max="6820" width="8.7109375" style="1180" customWidth="1"/>
    <col min="6821" max="6821" width="0.7109375" style="1180" customWidth="1"/>
    <col min="6822" max="6822" width="3.140625" style="1180" customWidth="1"/>
    <col min="6823" max="6823" width="1.140625" style="1180" customWidth="1"/>
    <col min="6824" max="6824" width="18" style="1180" customWidth="1"/>
    <col min="6825" max="6825" width="9.42578125" style="1180" customWidth="1"/>
    <col min="6826" max="6826" width="8.7109375" style="1180" customWidth="1"/>
    <col min="6827" max="6827" width="9.28515625" style="1180" customWidth="1"/>
    <col min="6828" max="6828" width="10.140625" style="1180" customWidth="1"/>
    <col min="6829" max="6829" width="5.140625" style="1180" customWidth="1"/>
    <col min="6830" max="6830" width="10.140625" style="1180" customWidth="1"/>
    <col min="6831" max="6831" width="6.42578125" style="1180" customWidth="1"/>
    <col min="6832" max="6832" width="11.42578125" style="1180"/>
    <col min="6833" max="6833" width="1.28515625" style="1180" customWidth="1"/>
    <col min="6834" max="6834" width="1.42578125" style="1180" customWidth="1"/>
    <col min="6835" max="6835" width="8.28515625" style="1180" customWidth="1"/>
    <col min="6836" max="6836" width="11.42578125" style="1180"/>
    <col min="6837" max="6838" width="10.7109375" style="1180" customWidth="1"/>
    <col min="6839" max="6839" width="10.28515625" style="1180" customWidth="1"/>
    <col min="6840" max="6840" width="11.28515625" style="1180" customWidth="1"/>
    <col min="6841" max="6841" width="7.7109375" style="1180" customWidth="1"/>
    <col min="6842" max="6842" width="10.140625" style="1180" customWidth="1"/>
    <col min="6843" max="6843" width="6.5703125" style="1180" customWidth="1"/>
    <col min="6844" max="6844" width="1.140625" style="1180" customWidth="1"/>
    <col min="6845" max="6845" width="24.5703125" style="1180" customWidth="1"/>
    <col min="6846" max="6846" width="9.85546875" style="1180" customWidth="1"/>
    <col min="6847" max="6847" width="10.7109375" style="1180" customWidth="1"/>
    <col min="6848" max="6848" width="10.85546875" style="1180" customWidth="1"/>
    <col min="6849" max="6849" width="11.140625" style="1180" customWidth="1"/>
    <col min="6850" max="6850" width="9.85546875" style="1180" customWidth="1"/>
    <col min="6851" max="6851" width="1" style="1180" customWidth="1"/>
    <col min="6852" max="6852" width="16.5703125" style="1180" customWidth="1"/>
    <col min="6853" max="6853" width="0.5703125" style="1180" customWidth="1"/>
    <col min="6854" max="6854" width="0.7109375" style="1180" customWidth="1"/>
    <col min="6855" max="6855" width="27.85546875" style="1180" customWidth="1"/>
    <col min="6856" max="6856" width="0.85546875" style="1180" customWidth="1"/>
    <col min="6857" max="6857" width="27.42578125" style="1180" customWidth="1"/>
    <col min="6858" max="6858" width="14.7109375" style="1180" customWidth="1"/>
    <col min="6859" max="6859" width="0.42578125" style="1180" customWidth="1"/>
    <col min="6860" max="6860" width="0.7109375" style="1180" customWidth="1"/>
    <col min="6861" max="6861" width="21.7109375" style="1180" customWidth="1"/>
    <col min="6862" max="6862" width="1.28515625" style="1180" customWidth="1"/>
    <col min="6863" max="6863" width="21.140625" style="1180" customWidth="1"/>
    <col min="6864" max="7068" width="11.42578125" style="1180"/>
    <col min="7069" max="7069" width="0.7109375" style="1180" customWidth="1"/>
    <col min="7070" max="7071" width="1.5703125" style="1180" customWidth="1"/>
    <col min="7072" max="7072" width="16.42578125" style="1180" customWidth="1"/>
    <col min="7073" max="7075" width="10.42578125" style="1180" customWidth="1"/>
    <col min="7076" max="7076" width="8.7109375" style="1180" customWidth="1"/>
    <col min="7077" max="7077" width="0.7109375" style="1180" customWidth="1"/>
    <col min="7078" max="7078" width="3.140625" style="1180" customWidth="1"/>
    <col min="7079" max="7079" width="1.140625" style="1180" customWidth="1"/>
    <col min="7080" max="7080" width="18" style="1180" customWidth="1"/>
    <col min="7081" max="7081" width="9.42578125" style="1180" customWidth="1"/>
    <col min="7082" max="7082" width="8.7109375" style="1180" customWidth="1"/>
    <col min="7083" max="7083" width="9.28515625" style="1180" customWidth="1"/>
    <col min="7084" max="7084" width="10.140625" style="1180" customWidth="1"/>
    <col min="7085" max="7085" width="5.140625" style="1180" customWidth="1"/>
    <col min="7086" max="7086" width="10.140625" style="1180" customWidth="1"/>
    <col min="7087" max="7087" width="6.42578125" style="1180" customWidth="1"/>
    <col min="7088" max="7088" width="11.42578125" style="1180"/>
    <col min="7089" max="7089" width="1.28515625" style="1180" customWidth="1"/>
    <col min="7090" max="7090" width="1.42578125" style="1180" customWidth="1"/>
    <col min="7091" max="7091" width="8.28515625" style="1180" customWidth="1"/>
    <col min="7092" max="7092" width="11.42578125" style="1180"/>
    <col min="7093" max="7094" width="10.7109375" style="1180" customWidth="1"/>
    <col min="7095" max="7095" width="10.28515625" style="1180" customWidth="1"/>
    <col min="7096" max="7096" width="11.28515625" style="1180" customWidth="1"/>
    <col min="7097" max="7097" width="7.7109375" style="1180" customWidth="1"/>
    <col min="7098" max="7098" width="10.140625" style="1180" customWidth="1"/>
    <col min="7099" max="7099" width="6.5703125" style="1180" customWidth="1"/>
    <col min="7100" max="7100" width="1.140625" style="1180" customWidth="1"/>
    <col min="7101" max="7101" width="24.5703125" style="1180" customWidth="1"/>
    <col min="7102" max="7102" width="9.85546875" style="1180" customWidth="1"/>
    <col min="7103" max="7103" width="10.7109375" style="1180" customWidth="1"/>
    <col min="7104" max="7104" width="10.85546875" style="1180" customWidth="1"/>
    <col min="7105" max="7105" width="11.140625" style="1180" customWidth="1"/>
    <col min="7106" max="7106" width="9.85546875" style="1180" customWidth="1"/>
    <col min="7107" max="7107" width="1" style="1180" customWidth="1"/>
    <col min="7108" max="7108" width="16.5703125" style="1180" customWidth="1"/>
    <col min="7109" max="7109" width="0.5703125" style="1180" customWidth="1"/>
    <col min="7110" max="7110" width="0.7109375" style="1180" customWidth="1"/>
    <col min="7111" max="7111" width="27.85546875" style="1180" customWidth="1"/>
    <col min="7112" max="7112" width="0.85546875" style="1180" customWidth="1"/>
    <col min="7113" max="7113" width="27.42578125" style="1180" customWidth="1"/>
    <col min="7114" max="7114" width="14.7109375" style="1180" customWidth="1"/>
    <col min="7115" max="7115" width="0.42578125" style="1180" customWidth="1"/>
    <col min="7116" max="7116" width="0.7109375" style="1180" customWidth="1"/>
    <col min="7117" max="7117" width="21.7109375" style="1180" customWidth="1"/>
    <col min="7118" max="7118" width="1.28515625" style="1180" customWidth="1"/>
    <col min="7119" max="7119" width="21.140625" style="1180" customWidth="1"/>
    <col min="7120" max="7324" width="11.42578125" style="1180"/>
    <col min="7325" max="7325" width="0.7109375" style="1180" customWidth="1"/>
    <col min="7326" max="7327" width="1.5703125" style="1180" customWidth="1"/>
    <col min="7328" max="7328" width="16.42578125" style="1180" customWidth="1"/>
    <col min="7329" max="7331" width="10.42578125" style="1180" customWidth="1"/>
    <col min="7332" max="7332" width="8.7109375" style="1180" customWidth="1"/>
    <col min="7333" max="7333" width="0.7109375" style="1180" customWidth="1"/>
    <col min="7334" max="7334" width="3.140625" style="1180" customWidth="1"/>
    <col min="7335" max="7335" width="1.140625" style="1180" customWidth="1"/>
    <col min="7336" max="7336" width="18" style="1180" customWidth="1"/>
    <col min="7337" max="7337" width="9.42578125" style="1180" customWidth="1"/>
    <col min="7338" max="7338" width="8.7109375" style="1180" customWidth="1"/>
    <col min="7339" max="7339" width="9.28515625" style="1180" customWidth="1"/>
    <col min="7340" max="7340" width="10.140625" style="1180" customWidth="1"/>
    <col min="7341" max="7341" width="5.140625" style="1180" customWidth="1"/>
    <col min="7342" max="7342" width="10.140625" style="1180" customWidth="1"/>
    <col min="7343" max="7343" width="6.42578125" style="1180" customWidth="1"/>
    <col min="7344" max="7344" width="11.42578125" style="1180"/>
    <col min="7345" max="7345" width="1.28515625" style="1180" customWidth="1"/>
    <col min="7346" max="7346" width="1.42578125" style="1180" customWidth="1"/>
    <col min="7347" max="7347" width="8.28515625" style="1180" customWidth="1"/>
    <col min="7348" max="7348" width="11.42578125" style="1180"/>
    <col min="7349" max="7350" width="10.7109375" style="1180" customWidth="1"/>
    <col min="7351" max="7351" width="10.28515625" style="1180" customWidth="1"/>
    <col min="7352" max="7352" width="11.28515625" style="1180" customWidth="1"/>
    <col min="7353" max="7353" width="7.7109375" style="1180" customWidth="1"/>
    <col min="7354" max="7354" width="10.140625" style="1180" customWidth="1"/>
    <col min="7355" max="7355" width="6.5703125" style="1180" customWidth="1"/>
    <col min="7356" max="7356" width="1.140625" style="1180" customWidth="1"/>
    <col min="7357" max="7357" width="24.5703125" style="1180" customWidth="1"/>
    <col min="7358" max="7358" width="9.85546875" style="1180" customWidth="1"/>
    <col min="7359" max="7359" width="10.7109375" style="1180" customWidth="1"/>
    <col min="7360" max="7360" width="10.85546875" style="1180" customWidth="1"/>
    <col min="7361" max="7361" width="11.140625" style="1180" customWidth="1"/>
    <col min="7362" max="7362" width="9.85546875" style="1180" customWidth="1"/>
    <col min="7363" max="7363" width="1" style="1180" customWidth="1"/>
    <col min="7364" max="7364" width="16.5703125" style="1180" customWidth="1"/>
    <col min="7365" max="7365" width="0.5703125" style="1180" customWidth="1"/>
    <col min="7366" max="7366" width="0.7109375" style="1180" customWidth="1"/>
    <col min="7367" max="7367" width="27.85546875" style="1180" customWidth="1"/>
    <col min="7368" max="7368" width="0.85546875" style="1180" customWidth="1"/>
    <col min="7369" max="7369" width="27.42578125" style="1180" customWidth="1"/>
    <col min="7370" max="7370" width="14.7109375" style="1180" customWidth="1"/>
    <col min="7371" max="7371" width="0.42578125" style="1180" customWidth="1"/>
    <col min="7372" max="7372" width="0.7109375" style="1180" customWidth="1"/>
    <col min="7373" max="7373" width="21.7109375" style="1180" customWidth="1"/>
    <col min="7374" max="7374" width="1.28515625" style="1180" customWidth="1"/>
    <col min="7375" max="7375" width="21.140625" style="1180" customWidth="1"/>
    <col min="7376" max="7580" width="11.42578125" style="1180"/>
    <col min="7581" max="7581" width="0.7109375" style="1180" customWidth="1"/>
    <col min="7582" max="7583" width="1.5703125" style="1180" customWidth="1"/>
    <col min="7584" max="7584" width="16.42578125" style="1180" customWidth="1"/>
    <col min="7585" max="7587" width="10.42578125" style="1180" customWidth="1"/>
    <col min="7588" max="7588" width="8.7109375" style="1180" customWidth="1"/>
    <col min="7589" max="7589" width="0.7109375" style="1180" customWidth="1"/>
    <col min="7590" max="7590" width="3.140625" style="1180" customWidth="1"/>
    <col min="7591" max="7591" width="1.140625" style="1180" customWidth="1"/>
    <col min="7592" max="7592" width="18" style="1180" customWidth="1"/>
    <col min="7593" max="7593" width="9.42578125" style="1180" customWidth="1"/>
    <col min="7594" max="7594" width="8.7109375" style="1180" customWidth="1"/>
    <col min="7595" max="7595" width="9.28515625" style="1180" customWidth="1"/>
    <col min="7596" max="7596" width="10.140625" style="1180" customWidth="1"/>
    <col min="7597" max="7597" width="5.140625" style="1180" customWidth="1"/>
    <col min="7598" max="7598" width="10.140625" style="1180" customWidth="1"/>
    <col min="7599" max="7599" width="6.42578125" style="1180" customWidth="1"/>
    <col min="7600" max="7600" width="11.42578125" style="1180"/>
    <col min="7601" max="7601" width="1.28515625" style="1180" customWidth="1"/>
    <col min="7602" max="7602" width="1.42578125" style="1180" customWidth="1"/>
    <col min="7603" max="7603" width="8.28515625" style="1180" customWidth="1"/>
    <col min="7604" max="7604" width="11.42578125" style="1180"/>
    <col min="7605" max="7606" width="10.7109375" style="1180" customWidth="1"/>
    <col min="7607" max="7607" width="10.28515625" style="1180" customWidth="1"/>
    <col min="7608" max="7608" width="11.28515625" style="1180" customWidth="1"/>
    <col min="7609" max="7609" width="7.7109375" style="1180" customWidth="1"/>
    <col min="7610" max="7610" width="10.140625" style="1180" customWidth="1"/>
    <col min="7611" max="7611" width="6.5703125" style="1180" customWidth="1"/>
    <col min="7612" max="7612" width="1.140625" style="1180" customWidth="1"/>
    <col min="7613" max="7613" width="24.5703125" style="1180" customWidth="1"/>
    <col min="7614" max="7614" width="9.85546875" style="1180" customWidth="1"/>
    <col min="7615" max="7615" width="10.7109375" style="1180" customWidth="1"/>
    <col min="7616" max="7616" width="10.85546875" style="1180" customWidth="1"/>
    <col min="7617" max="7617" width="11.140625" style="1180" customWidth="1"/>
    <col min="7618" max="7618" width="9.85546875" style="1180" customWidth="1"/>
    <col min="7619" max="7619" width="1" style="1180" customWidth="1"/>
    <col min="7620" max="7620" width="16.5703125" style="1180" customWidth="1"/>
    <col min="7621" max="7621" width="0.5703125" style="1180" customWidth="1"/>
    <col min="7622" max="7622" width="0.7109375" style="1180" customWidth="1"/>
    <col min="7623" max="7623" width="27.85546875" style="1180" customWidth="1"/>
    <col min="7624" max="7624" width="0.85546875" style="1180" customWidth="1"/>
    <col min="7625" max="7625" width="27.42578125" style="1180" customWidth="1"/>
    <col min="7626" max="7626" width="14.7109375" style="1180" customWidth="1"/>
    <col min="7627" max="7627" width="0.42578125" style="1180" customWidth="1"/>
    <col min="7628" max="7628" width="0.7109375" style="1180" customWidth="1"/>
    <col min="7629" max="7629" width="21.7109375" style="1180" customWidth="1"/>
    <col min="7630" max="7630" width="1.28515625" style="1180" customWidth="1"/>
    <col min="7631" max="7631" width="21.140625" style="1180" customWidth="1"/>
    <col min="7632" max="7836" width="11.42578125" style="1180"/>
    <col min="7837" max="7837" width="0.7109375" style="1180" customWidth="1"/>
    <col min="7838" max="7839" width="1.5703125" style="1180" customWidth="1"/>
    <col min="7840" max="7840" width="16.42578125" style="1180" customWidth="1"/>
    <col min="7841" max="7843" width="10.42578125" style="1180" customWidth="1"/>
    <col min="7844" max="7844" width="8.7109375" style="1180" customWidth="1"/>
    <col min="7845" max="7845" width="0.7109375" style="1180" customWidth="1"/>
    <col min="7846" max="7846" width="3.140625" style="1180" customWidth="1"/>
    <col min="7847" max="7847" width="1.140625" style="1180" customWidth="1"/>
    <col min="7848" max="7848" width="18" style="1180" customWidth="1"/>
    <col min="7849" max="7849" width="9.42578125" style="1180" customWidth="1"/>
    <col min="7850" max="7850" width="8.7109375" style="1180" customWidth="1"/>
    <col min="7851" max="7851" width="9.28515625" style="1180" customWidth="1"/>
    <col min="7852" max="7852" width="10.140625" style="1180" customWidth="1"/>
    <col min="7853" max="7853" width="5.140625" style="1180" customWidth="1"/>
    <col min="7854" max="7854" width="10.140625" style="1180" customWidth="1"/>
    <col min="7855" max="7855" width="6.42578125" style="1180" customWidth="1"/>
    <col min="7856" max="7856" width="11.42578125" style="1180"/>
    <col min="7857" max="7857" width="1.28515625" style="1180" customWidth="1"/>
    <col min="7858" max="7858" width="1.42578125" style="1180" customWidth="1"/>
    <col min="7859" max="7859" width="8.28515625" style="1180" customWidth="1"/>
    <col min="7860" max="7860" width="11.42578125" style="1180"/>
    <col min="7861" max="7862" width="10.7109375" style="1180" customWidth="1"/>
    <col min="7863" max="7863" width="10.28515625" style="1180" customWidth="1"/>
    <col min="7864" max="7864" width="11.28515625" style="1180" customWidth="1"/>
    <col min="7865" max="7865" width="7.7109375" style="1180" customWidth="1"/>
    <col min="7866" max="7866" width="10.140625" style="1180" customWidth="1"/>
    <col min="7867" max="7867" width="6.5703125" style="1180" customWidth="1"/>
    <col min="7868" max="7868" width="1.140625" style="1180" customWidth="1"/>
    <col min="7869" max="7869" width="24.5703125" style="1180" customWidth="1"/>
    <col min="7870" max="7870" width="9.85546875" style="1180" customWidth="1"/>
    <col min="7871" max="7871" width="10.7109375" style="1180" customWidth="1"/>
    <col min="7872" max="7872" width="10.85546875" style="1180" customWidth="1"/>
    <col min="7873" max="7873" width="11.140625" style="1180" customWidth="1"/>
    <col min="7874" max="7874" width="9.85546875" style="1180" customWidth="1"/>
    <col min="7875" max="7875" width="1" style="1180" customWidth="1"/>
    <col min="7876" max="7876" width="16.5703125" style="1180" customWidth="1"/>
    <col min="7877" max="7877" width="0.5703125" style="1180" customWidth="1"/>
    <col min="7878" max="7878" width="0.7109375" style="1180" customWidth="1"/>
    <col min="7879" max="7879" width="27.85546875" style="1180" customWidth="1"/>
    <col min="7880" max="7880" width="0.85546875" style="1180" customWidth="1"/>
    <col min="7881" max="7881" width="27.42578125" style="1180" customWidth="1"/>
    <col min="7882" max="7882" width="14.7109375" style="1180" customWidth="1"/>
    <col min="7883" max="7883" width="0.42578125" style="1180" customWidth="1"/>
    <col min="7884" max="7884" width="0.7109375" style="1180" customWidth="1"/>
    <col min="7885" max="7885" width="21.7109375" style="1180" customWidth="1"/>
    <col min="7886" max="7886" width="1.28515625" style="1180" customWidth="1"/>
    <col min="7887" max="7887" width="21.140625" style="1180" customWidth="1"/>
    <col min="7888" max="8092" width="11.42578125" style="1180"/>
    <col min="8093" max="8093" width="0.7109375" style="1180" customWidth="1"/>
    <col min="8094" max="8095" width="1.5703125" style="1180" customWidth="1"/>
    <col min="8096" max="8096" width="16.42578125" style="1180" customWidth="1"/>
    <col min="8097" max="8099" width="10.42578125" style="1180" customWidth="1"/>
    <col min="8100" max="8100" width="8.7109375" style="1180" customWidth="1"/>
    <col min="8101" max="8101" width="0.7109375" style="1180" customWidth="1"/>
    <col min="8102" max="8102" width="3.140625" style="1180" customWidth="1"/>
    <col min="8103" max="8103" width="1.140625" style="1180" customWidth="1"/>
    <col min="8104" max="8104" width="18" style="1180" customWidth="1"/>
    <col min="8105" max="8105" width="9.42578125" style="1180" customWidth="1"/>
    <col min="8106" max="8106" width="8.7109375" style="1180" customWidth="1"/>
    <col min="8107" max="8107" width="9.28515625" style="1180" customWidth="1"/>
    <col min="8108" max="8108" width="10.140625" style="1180" customWidth="1"/>
    <col min="8109" max="8109" width="5.140625" style="1180" customWidth="1"/>
    <col min="8110" max="8110" width="10.140625" style="1180" customWidth="1"/>
    <col min="8111" max="8111" width="6.42578125" style="1180" customWidth="1"/>
    <col min="8112" max="8112" width="11.42578125" style="1180"/>
    <col min="8113" max="8113" width="1.28515625" style="1180" customWidth="1"/>
    <col min="8114" max="8114" width="1.42578125" style="1180" customWidth="1"/>
    <col min="8115" max="8115" width="8.28515625" style="1180" customWidth="1"/>
    <col min="8116" max="8116" width="11.42578125" style="1180"/>
    <col min="8117" max="8118" width="10.7109375" style="1180" customWidth="1"/>
    <col min="8119" max="8119" width="10.28515625" style="1180" customWidth="1"/>
    <col min="8120" max="8120" width="11.28515625" style="1180" customWidth="1"/>
    <col min="8121" max="8121" width="7.7109375" style="1180" customWidth="1"/>
    <col min="8122" max="8122" width="10.140625" style="1180" customWidth="1"/>
    <col min="8123" max="8123" width="6.5703125" style="1180" customWidth="1"/>
    <col min="8124" max="8124" width="1.140625" style="1180" customWidth="1"/>
    <col min="8125" max="8125" width="24.5703125" style="1180" customWidth="1"/>
    <col min="8126" max="8126" width="9.85546875" style="1180" customWidth="1"/>
    <col min="8127" max="8127" width="10.7109375" style="1180" customWidth="1"/>
    <col min="8128" max="8128" width="10.85546875" style="1180" customWidth="1"/>
    <col min="8129" max="8129" width="11.140625" style="1180" customWidth="1"/>
    <col min="8130" max="8130" width="9.85546875" style="1180" customWidth="1"/>
    <col min="8131" max="8131" width="1" style="1180" customWidth="1"/>
    <col min="8132" max="8132" width="16.5703125" style="1180" customWidth="1"/>
    <col min="8133" max="8133" width="0.5703125" style="1180" customWidth="1"/>
    <col min="8134" max="8134" width="0.7109375" style="1180" customWidth="1"/>
    <col min="8135" max="8135" width="27.85546875" style="1180" customWidth="1"/>
    <col min="8136" max="8136" width="0.85546875" style="1180" customWidth="1"/>
    <col min="8137" max="8137" width="27.42578125" style="1180" customWidth="1"/>
    <col min="8138" max="8138" width="14.7109375" style="1180" customWidth="1"/>
    <col min="8139" max="8139" width="0.42578125" style="1180" customWidth="1"/>
    <col min="8140" max="8140" width="0.7109375" style="1180" customWidth="1"/>
    <col min="8141" max="8141" width="21.7109375" style="1180" customWidth="1"/>
    <col min="8142" max="8142" width="1.28515625" style="1180" customWidth="1"/>
    <col min="8143" max="8143" width="21.140625" style="1180" customWidth="1"/>
    <col min="8144" max="8348" width="11.42578125" style="1180"/>
    <col min="8349" max="8349" width="0.7109375" style="1180" customWidth="1"/>
    <col min="8350" max="8351" width="1.5703125" style="1180" customWidth="1"/>
    <col min="8352" max="8352" width="16.42578125" style="1180" customWidth="1"/>
    <col min="8353" max="8355" width="10.42578125" style="1180" customWidth="1"/>
    <col min="8356" max="8356" width="8.7109375" style="1180" customWidth="1"/>
    <col min="8357" max="8357" width="0.7109375" style="1180" customWidth="1"/>
    <col min="8358" max="8358" width="3.140625" style="1180" customWidth="1"/>
    <col min="8359" max="8359" width="1.140625" style="1180" customWidth="1"/>
    <col min="8360" max="8360" width="18" style="1180" customWidth="1"/>
    <col min="8361" max="8361" width="9.42578125" style="1180" customWidth="1"/>
    <col min="8362" max="8362" width="8.7109375" style="1180" customWidth="1"/>
    <col min="8363" max="8363" width="9.28515625" style="1180" customWidth="1"/>
    <col min="8364" max="8364" width="10.140625" style="1180" customWidth="1"/>
    <col min="8365" max="8365" width="5.140625" style="1180" customWidth="1"/>
    <col min="8366" max="8366" width="10.140625" style="1180" customWidth="1"/>
    <col min="8367" max="8367" width="6.42578125" style="1180" customWidth="1"/>
    <col min="8368" max="8368" width="11.42578125" style="1180"/>
    <col min="8369" max="8369" width="1.28515625" style="1180" customWidth="1"/>
    <col min="8370" max="8370" width="1.42578125" style="1180" customWidth="1"/>
    <col min="8371" max="8371" width="8.28515625" style="1180" customWidth="1"/>
    <col min="8372" max="8372" width="11.42578125" style="1180"/>
    <col min="8373" max="8374" width="10.7109375" style="1180" customWidth="1"/>
    <col min="8375" max="8375" width="10.28515625" style="1180" customWidth="1"/>
    <col min="8376" max="8376" width="11.28515625" style="1180" customWidth="1"/>
    <col min="8377" max="8377" width="7.7109375" style="1180" customWidth="1"/>
    <col min="8378" max="8378" width="10.140625" style="1180" customWidth="1"/>
    <col min="8379" max="8379" width="6.5703125" style="1180" customWidth="1"/>
    <col min="8380" max="8380" width="1.140625" style="1180" customWidth="1"/>
    <col min="8381" max="8381" width="24.5703125" style="1180" customWidth="1"/>
    <col min="8382" max="8382" width="9.85546875" style="1180" customWidth="1"/>
    <col min="8383" max="8383" width="10.7109375" style="1180" customWidth="1"/>
    <col min="8384" max="8384" width="10.85546875" style="1180" customWidth="1"/>
    <col min="8385" max="8385" width="11.140625" style="1180" customWidth="1"/>
    <col min="8386" max="8386" width="9.85546875" style="1180" customWidth="1"/>
    <col min="8387" max="8387" width="1" style="1180" customWidth="1"/>
    <col min="8388" max="8388" width="16.5703125" style="1180" customWidth="1"/>
    <col min="8389" max="8389" width="0.5703125" style="1180" customWidth="1"/>
    <col min="8390" max="8390" width="0.7109375" style="1180" customWidth="1"/>
    <col min="8391" max="8391" width="27.85546875" style="1180" customWidth="1"/>
    <col min="8392" max="8392" width="0.85546875" style="1180" customWidth="1"/>
    <col min="8393" max="8393" width="27.42578125" style="1180" customWidth="1"/>
    <col min="8394" max="8394" width="14.7109375" style="1180" customWidth="1"/>
    <col min="8395" max="8395" width="0.42578125" style="1180" customWidth="1"/>
    <col min="8396" max="8396" width="0.7109375" style="1180" customWidth="1"/>
    <col min="8397" max="8397" width="21.7109375" style="1180" customWidth="1"/>
    <col min="8398" max="8398" width="1.28515625" style="1180" customWidth="1"/>
    <col min="8399" max="8399" width="21.140625" style="1180" customWidth="1"/>
    <col min="8400" max="8604" width="11.42578125" style="1180"/>
    <col min="8605" max="8605" width="0.7109375" style="1180" customWidth="1"/>
    <col min="8606" max="8607" width="1.5703125" style="1180" customWidth="1"/>
    <col min="8608" max="8608" width="16.42578125" style="1180" customWidth="1"/>
    <col min="8609" max="8611" width="10.42578125" style="1180" customWidth="1"/>
    <col min="8612" max="8612" width="8.7109375" style="1180" customWidth="1"/>
    <col min="8613" max="8613" width="0.7109375" style="1180" customWidth="1"/>
    <col min="8614" max="8614" width="3.140625" style="1180" customWidth="1"/>
    <col min="8615" max="8615" width="1.140625" style="1180" customWidth="1"/>
    <col min="8616" max="8616" width="18" style="1180" customWidth="1"/>
    <col min="8617" max="8617" width="9.42578125" style="1180" customWidth="1"/>
    <col min="8618" max="8618" width="8.7109375" style="1180" customWidth="1"/>
    <col min="8619" max="8619" width="9.28515625" style="1180" customWidth="1"/>
    <col min="8620" max="8620" width="10.140625" style="1180" customWidth="1"/>
    <col min="8621" max="8621" width="5.140625" style="1180" customWidth="1"/>
    <col min="8622" max="8622" width="10.140625" style="1180" customWidth="1"/>
    <col min="8623" max="8623" width="6.42578125" style="1180" customWidth="1"/>
    <col min="8624" max="8624" width="11.42578125" style="1180"/>
    <col min="8625" max="8625" width="1.28515625" style="1180" customWidth="1"/>
    <col min="8626" max="8626" width="1.42578125" style="1180" customWidth="1"/>
    <col min="8627" max="8627" width="8.28515625" style="1180" customWidth="1"/>
    <col min="8628" max="8628" width="11.42578125" style="1180"/>
    <col min="8629" max="8630" width="10.7109375" style="1180" customWidth="1"/>
    <col min="8631" max="8631" width="10.28515625" style="1180" customWidth="1"/>
    <col min="8632" max="8632" width="11.28515625" style="1180" customWidth="1"/>
    <col min="8633" max="8633" width="7.7109375" style="1180" customWidth="1"/>
    <col min="8634" max="8634" width="10.140625" style="1180" customWidth="1"/>
    <col min="8635" max="8635" width="6.5703125" style="1180" customWidth="1"/>
    <col min="8636" max="8636" width="1.140625" style="1180" customWidth="1"/>
    <col min="8637" max="8637" width="24.5703125" style="1180" customWidth="1"/>
    <col min="8638" max="8638" width="9.85546875" style="1180" customWidth="1"/>
    <col min="8639" max="8639" width="10.7109375" style="1180" customWidth="1"/>
    <col min="8640" max="8640" width="10.85546875" style="1180" customWidth="1"/>
    <col min="8641" max="8641" width="11.140625" style="1180" customWidth="1"/>
    <col min="8642" max="8642" width="9.85546875" style="1180" customWidth="1"/>
    <col min="8643" max="8643" width="1" style="1180" customWidth="1"/>
    <col min="8644" max="8644" width="16.5703125" style="1180" customWidth="1"/>
    <col min="8645" max="8645" width="0.5703125" style="1180" customWidth="1"/>
    <col min="8646" max="8646" width="0.7109375" style="1180" customWidth="1"/>
    <col min="8647" max="8647" width="27.85546875" style="1180" customWidth="1"/>
    <col min="8648" max="8648" width="0.85546875" style="1180" customWidth="1"/>
    <col min="8649" max="8649" width="27.42578125" style="1180" customWidth="1"/>
    <col min="8650" max="8650" width="14.7109375" style="1180" customWidth="1"/>
    <col min="8651" max="8651" width="0.42578125" style="1180" customWidth="1"/>
    <col min="8652" max="8652" width="0.7109375" style="1180" customWidth="1"/>
    <col min="8653" max="8653" width="21.7109375" style="1180" customWidth="1"/>
    <col min="8654" max="8654" width="1.28515625" style="1180" customWidth="1"/>
    <col min="8655" max="8655" width="21.140625" style="1180" customWidth="1"/>
    <col min="8656" max="8860" width="11.42578125" style="1180"/>
    <col min="8861" max="8861" width="0.7109375" style="1180" customWidth="1"/>
    <col min="8862" max="8863" width="1.5703125" style="1180" customWidth="1"/>
    <col min="8864" max="8864" width="16.42578125" style="1180" customWidth="1"/>
    <col min="8865" max="8867" width="10.42578125" style="1180" customWidth="1"/>
    <col min="8868" max="8868" width="8.7109375" style="1180" customWidth="1"/>
    <col min="8869" max="8869" width="0.7109375" style="1180" customWidth="1"/>
    <col min="8870" max="8870" width="3.140625" style="1180" customWidth="1"/>
    <col min="8871" max="8871" width="1.140625" style="1180" customWidth="1"/>
    <col min="8872" max="8872" width="18" style="1180" customWidth="1"/>
    <col min="8873" max="8873" width="9.42578125" style="1180" customWidth="1"/>
    <col min="8874" max="8874" width="8.7109375" style="1180" customWidth="1"/>
    <col min="8875" max="8875" width="9.28515625" style="1180" customWidth="1"/>
    <col min="8876" max="8876" width="10.140625" style="1180" customWidth="1"/>
    <col min="8877" max="8877" width="5.140625" style="1180" customWidth="1"/>
    <col min="8878" max="8878" width="10.140625" style="1180" customWidth="1"/>
    <col min="8879" max="8879" width="6.42578125" style="1180" customWidth="1"/>
    <col min="8880" max="8880" width="11.42578125" style="1180"/>
    <col min="8881" max="8881" width="1.28515625" style="1180" customWidth="1"/>
    <col min="8882" max="8882" width="1.42578125" style="1180" customWidth="1"/>
    <col min="8883" max="8883" width="8.28515625" style="1180" customWidth="1"/>
    <col min="8884" max="8884" width="11.42578125" style="1180"/>
    <col min="8885" max="8886" width="10.7109375" style="1180" customWidth="1"/>
    <col min="8887" max="8887" width="10.28515625" style="1180" customWidth="1"/>
    <col min="8888" max="8888" width="11.28515625" style="1180" customWidth="1"/>
    <col min="8889" max="8889" width="7.7109375" style="1180" customWidth="1"/>
    <col min="8890" max="8890" width="10.140625" style="1180" customWidth="1"/>
    <col min="8891" max="8891" width="6.5703125" style="1180" customWidth="1"/>
    <col min="8892" max="8892" width="1.140625" style="1180" customWidth="1"/>
    <col min="8893" max="8893" width="24.5703125" style="1180" customWidth="1"/>
    <col min="8894" max="8894" width="9.85546875" style="1180" customWidth="1"/>
    <col min="8895" max="8895" width="10.7109375" style="1180" customWidth="1"/>
    <col min="8896" max="8896" width="10.85546875" style="1180" customWidth="1"/>
    <col min="8897" max="8897" width="11.140625" style="1180" customWidth="1"/>
    <col min="8898" max="8898" width="9.85546875" style="1180" customWidth="1"/>
    <col min="8899" max="8899" width="1" style="1180" customWidth="1"/>
    <col min="8900" max="8900" width="16.5703125" style="1180" customWidth="1"/>
    <col min="8901" max="8901" width="0.5703125" style="1180" customWidth="1"/>
    <col min="8902" max="8902" width="0.7109375" style="1180" customWidth="1"/>
    <col min="8903" max="8903" width="27.85546875" style="1180" customWidth="1"/>
    <col min="8904" max="8904" width="0.85546875" style="1180" customWidth="1"/>
    <col min="8905" max="8905" width="27.42578125" style="1180" customWidth="1"/>
    <col min="8906" max="8906" width="14.7109375" style="1180" customWidth="1"/>
    <col min="8907" max="8907" width="0.42578125" style="1180" customWidth="1"/>
    <col min="8908" max="8908" width="0.7109375" style="1180" customWidth="1"/>
    <col min="8909" max="8909" width="21.7109375" style="1180" customWidth="1"/>
    <col min="8910" max="8910" width="1.28515625" style="1180" customWidth="1"/>
    <col min="8911" max="8911" width="21.140625" style="1180" customWidth="1"/>
    <col min="8912" max="9116" width="11.42578125" style="1180"/>
    <col min="9117" max="9117" width="0.7109375" style="1180" customWidth="1"/>
    <col min="9118" max="9119" width="1.5703125" style="1180" customWidth="1"/>
    <col min="9120" max="9120" width="16.42578125" style="1180" customWidth="1"/>
    <col min="9121" max="9123" width="10.42578125" style="1180" customWidth="1"/>
    <col min="9124" max="9124" width="8.7109375" style="1180" customWidth="1"/>
    <col min="9125" max="9125" width="0.7109375" style="1180" customWidth="1"/>
    <col min="9126" max="9126" width="3.140625" style="1180" customWidth="1"/>
    <col min="9127" max="9127" width="1.140625" style="1180" customWidth="1"/>
    <col min="9128" max="9128" width="18" style="1180" customWidth="1"/>
    <col min="9129" max="9129" width="9.42578125" style="1180" customWidth="1"/>
    <col min="9130" max="9130" width="8.7109375" style="1180" customWidth="1"/>
    <col min="9131" max="9131" width="9.28515625" style="1180" customWidth="1"/>
    <col min="9132" max="9132" width="10.140625" style="1180" customWidth="1"/>
    <col min="9133" max="9133" width="5.140625" style="1180" customWidth="1"/>
    <col min="9134" max="9134" width="10.140625" style="1180" customWidth="1"/>
    <col min="9135" max="9135" width="6.42578125" style="1180" customWidth="1"/>
    <col min="9136" max="9136" width="11.42578125" style="1180"/>
    <col min="9137" max="9137" width="1.28515625" style="1180" customWidth="1"/>
    <col min="9138" max="9138" width="1.42578125" style="1180" customWidth="1"/>
    <col min="9139" max="9139" width="8.28515625" style="1180" customWidth="1"/>
    <col min="9140" max="9140" width="11.42578125" style="1180"/>
    <col min="9141" max="9142" width="10.7109375" style="1180" customWidth="1"/>
    <col min="9143" max="9143" width="10.28515625" style="1180" customWidth="1"/>
    <col min="9144" max="9144" width="11.28515625" style="1180" customWidth="1"/>
    <col min="9145" max="9145" width="7.7109375" style="1180" customWidth="1"/>
    <col min="9146" max="9146" width="10.140625" style="1180" customWidth="1"/>
    <col min="9147" max="9147" width="6.5703125" style="1180" customWidth="1"/>
    <col min="9148" max="9148" width="1.140625" style="1180" customWidth="1"/>
    <col min="9149" max="9149" width="24.5703125" style="1180" customWidth="1"/>
    <col min="9150" max="9150" width="9.85546875" style="1180" customWidth="1"/>
    <col min="9151" max="9151" width="10.7109375" style="1180" customWidth="1"/>
    <col min="9152" max="9152" width="10.85546875" style="1180" customWidth="1"/>
    <col min="9153" max="9153" width="11.140625" style="1180" customWidth="1"/>
    <col min="9154" max="9154" width="9.85546875" style="1180" customWidth="1"/>
    <col min="9155" max="9155" width="1" style="1180" customWidth="1"/>
    <col min="9156" max="9156" width="16.5703125" style="1180" customWidth="1"/>
    <col min="9157" max="9157" width="0.5703125" style="1180" customWidth="1"/>
    <col min="9158" max="9158" width="0.7109375" style="1180" customWidth="1"/>
    <col min="9159" max="9159" width="27.85546875" style="1180" customWidth="1"/>
    <col min="9160" max="9160" width="0.85546875" style="1180" customWidth="1"/>
    <col min="9161" max="9161" width="27.42578125" style="1180" customWidth="1"/>
    <col min="9162" max="9162" width="14.7109375" style="1180" customWidth="1"/>
    <col min="9163" max="9163" width="0.42578125" style="1180" customWidth="1"/>
    <col min="9164" max="9164" width="0.7109375" style="1180" customWidth="1"/>
    <col min="9165" max="9165" width="21.7109375" style="1180" customWidth="1"/>
    <col min="9166" max="9166" width="1.28515625" style="1180" customWidth="1"/>
    <col min="9167" max="9167" width="21.140625" style="1180" customWidth="1"/>
    <col min="9168" max="9372" width="11.42578125" style="1180"/>
    <col min="9373" max="9373" width="0.7109375" style="1180" customWidth="1"/>
    <col min="9374" max="9375" width="1.5703125" style="1180" customWidth="1"/>
    <col min="9376" max="9376" width="16.42578125" style="1180" customWidth="1"/>
    <col min="9377" max="9379" width="10.42578125" style="1180" customWidth="1"/>
    <col min="9380" max="9380" width="8.7109375" style="1180" customWidth="1"/>
    <col min="9381" max="9381" width="0.7109375" style="1180" customWidth="1"/>
    <col min="9382" max="9382" width="3.140625" style="1180" customWidth="1"/>
    <col min="9383" max="9383" width="1.140625" style="1180" customWidth="1"/>
    <col min="9384" max="9384" width="18" style="1180" customWidth="1"/>
    <col min="9385" max="9385" width="9.42578125" style="1180" customWidth="1"/>
    <col min="9386" max="9386" width="8.7109375" style="1180" customWidth="1"/>
    <col min="9387" max="9387" width="9.28515625" style="1180" customWidth="1"/>
    <col min="9388" max="9388" width="10.140625" style="1180" customWidth="1"/>
    <col min="9389" max="9389" width="5.140625" style="1180" customWidth="1"/>
    <col min="9390" max="9390" width="10.140625" style="1180" customWidth="1"/>
    <col min="9391" max="9391" width="6.42578125" style="1180" customWidth="1"/>
    <col min="9392" max="9392" width="11.42578125" style="1180"/>
    <col min="9393" max="9393" width="1.28515625" style="1180" customWidth="1"/>
    <col min="9394" max="9394" width="1.42578125" style="1180" customWidth="1"/>
    <col min="9395" max="9395" width="8.28515625" style="1180" customWidth="1"/>
    <col min="9396" max="9396" width="11.42578125" style="1180"/>
    <col min="9397" max="9398" width="10.7109375" style="1180" customWidth="1"/>
    <col min="9399" max="9399" width="10.28515625" style="1180" customWidth="1"/>
    <col min="9400" max="9400" width="11.28515625" style="1180" customWidth="1"/>
    <col min="9401" max="9401" width="7.7109375" style="1180" customWidth="1"/>
    <col min="9402" max="9402" width="10.140625" style="1180" customWidth="1"/>
    <col min="9403" max="9403" width="6.5703125" style="1180" customWidth="1"/>
    <col min="9404" max="9404" width="1.140625" style="1180" customWidth="1"/>
    <col min="9405" max="9405" width="24.5703125" style="1180" customWidth="1"/>
    <col min="9406" max="9406" width="9.85546875" style="1180" customWidth="1"/>
    <col min="9407" max="9407" width="10.7109375" style="1180" customWidth="1"/>
    <col min="9408" max="9408" width="10.85546875" style="1180" customWidth="1"/>
    <col min="9409" max="9409" width="11.140625" style="1180" customWidth="1"/>
    <col min="9410" max="9410" width="9.85546875" style="1180" customWidth="1"/>
    <col min="9411" max="9411" width="1" style="1180" customWidth="1"/>
    <col min="9412" max="9412" width="16.5703125" style="1180" customWidth="1"/>
    <col min="9413" max="9413" width="0.5703125" style="1180" customWidth="1"/>
    <col min="9414" max="9414" width="0.7109375" style="1180" customWidth="1"/>
    <col min="9415" max="9415" width="27.85546875" style="1180" customWidth="1"/>
    <col min="9416" max="9416" width="0.85546875" style="1180" customWidth="1"/>
    <col min="9417" max="9417" width="27.42578125" style="1180" customWidth="1"/>
    <col min="9418" max="9418" width="14.7109375" style="1180" customWidth="1"/>
    <col min="9419" max="9419" width="0.42578125" style="1180" customWidth="1"/>
    <col min="9420" max="9420" width="0.7109375" style="1180" customWidth="1"/>
    <col min="9421" max="9421" width="21.7109375" style="1180" customWidth="1"/>
    <col min="9422" max="9422" width="1.28515625" style="1180" customWidth="1"/>
    <col min="9423" max="9423" width="21.140625" style="1180" customWidth="1"/>
    <col min="9424" max="9628" width="11.42578125" style="1180"/>
    <col min="9629" max="9629" width="0.7109375" style="1180" customWidth="1"/>
    <col min="9630" max="9631" width="1.5703125" style="1180" customWidth="1"/>
    <col min="9632" max="9632" width="16.42578125" style="1180" customWidth="1"/>
    <col min="9633" max="9635" width="10.42578125" style="1180" customWidth="1"/>
    <col min="9636" max="9636" width="8.7109375" style="1180" customWidth="1"/>
    <col min="9637" max="9637" width="0.7109375" style="1180" customWidth="1"/>
    <col min="9638" max="9638" width="3.140625" style="1180" customWidth="1"/>
    <col min="9639" max="9639" width="1.140625" style="1180" customWidth="1"/>
    <col min="9640" max="9640" width="18" style="1180" customWidth="1"/>
    <col min="9641" max="9641" width="9.42578125" style="1180" customWidth="1"/>
    <col min="9642" max="9642" width="8.7109375" style="1180" customWidth="1"/>
    <col min="9643" max="9643" width="9.28515625" style="1180" customWidth="1"/>
    <col min="9644" max="9644" width="10.140625" style="1180" customWidth="1"/>
    <col min="9645" max="9645" width="5.140625" style="1180" customWidth="1"/>
    <col min="9646" max="9646" width="10.140625" style="1180" customWidth="1"/>
    <col min="9647" max="9647" width="6.42578125" style="1180" customWidth="1"/>
    <col min="9648" max="9648" width="11.42578125" style="1180"/>
    <col min="9649" max="9649" width="1.28515625" style="1180" customWidth="1"/>
    <col min="9650" max="9650" width="1.42578125" style="1180" customWidth="1"/>
    <col min="9651" max="9651" width="8.28515625" style="1180" customWidth="1"/>
    <col min="9652" max="9652" width="11.42578125" style="1180"/>
    <col min="9653" max="9654" width="10.7109375" style="1180" customWidth="1"/>
    <col min="9655" max="9655" width="10.28515625" style="1180" customWidth="1"/>
    <col min="9656" max="9656" width="11.28515625" style="1180" customWidth="1"/>
    <col min="9657" max="9657" width="7.7109375" style="1180" customWidth="1"/>
    <col min="9658" max="9658" width="10.140625" style="1180" customWidth="1"/>
    <col min="9659" max="9659" width="6.5703125" style="1180" customWidth="1"/>
    <col min="9660" max="9660" width="1.140625" style="1180" customWidth="1"/>
    <col min="9661" max="9661" width="24.5703125" style="1180" customWidth="1"/>
    <col min="9662" max="9662" width="9.85546875" style="1180" customWidth="1"/>
    <col min="9663" max="9663" width="10.7109375" style="1180" customWidth="1"/>
    <col min="9664" max="9664" width="10.85546875" style="1180" customWidth="1"/>
    <col min="9665" max="9665" width="11.140625" style="1180" customWidth="1"/>
    <col min="9666" max="9666" width="9.85546875" style="1180" customWidth="1"/>
    <col min="9667" max="9667" width="1" style="1180" customWidth="1"/>
    <col min="9668" max="9668" width="16.5703125" style="1180" customWidth="1"/>
    <col min="9669" max="9669" width="0.5703125" style="1180" customWidth="1"/>
    <col min="9670" max="9670" width="0.7109375" style="1180" customWidth="1"/>
    <col min="9671" max="9671" width="27.85546875" style="1180" customWidth="1"/>
    <col min="9672" max="9672" width="0.85546875" style="1180" customWidth="1"/>
    <col min="9673" max="9673" width="27.42578125" style="1180" customWidth="1"/>
    <col min="9674" max="9674" width="14.7109375" style="1180" customWidth="1"/>
    <col min="9675" max="9675" width="0.42578125" style="1180" customWidth="1"/>
    <col min="9676" max="9676" width="0.7109375" style="1180" customWidth="1"/>
    <col min="9677" max="9677" width="21.7109375" style="1180" customWidth="1"/>
    <col min="9678" max="9678" width="1.28515625" style="1180" customWidth="1"/>
    <col min="9679" max="9679" width="21.140625" style="1180" customWidth="1"/>
    <col min="9680" max="9884" width="11.42578125" style="1180"/>
    <col min="9885" max="9885" width="0.7109375" style="1180" customWidth="1"/>
    <col min="9886" max="9887" width="1.5703125" style="1180" customWidth="1"/>
    <col min="9888" max="9888" width="16.42578125" style="1180" customWidth="1"/>
    <col min="9889" max="9891" width="10.42578125" style="1180" customWidth="1"/>
    <col min="9892" max="9892" width="8.7109375" style="1180" customWidth="1"/>
    <col min="9893" max="9893" width="0.7109375" style="1180" customWidth="1"/>
    <col min="9894" max="9894" width="3.140625" style="1180" customWidth="1"/>
    <col min="9895" max="9895" width="1.140625" style="1180" customWidth="1"/>
    <col min="9896" max="9896" width="18" style="1180" customWidth="1"/>
    <col min="9897" max="9897" width="9.42578125" style="1180" customWidth="1"/>
    <col min="9898" max="9898" width="8.7109375" style="1180" customWidth="1"/>
    <col min="9899" max="9899" width="9.28515625" style="1180" customWidth="1"/>
    <col min="9900" max="9900" width="10.140625" style="1180" customWidth="1"/>
    <col min="9901" max="9901" width="5.140625" style="1180" customWidth="1"/>
    <col min="9902" max="9902" width="10.140625" style="1180" customWidth="1"/>
    <col min="9903" max="9903" width="6.42578125" style="1180" customWidth="1"/>
    <col min="9904" max="9904" width="11.42578125" style="1180"/>
    <col min="9905" max="9905" width="1.28515625" style="1180" customWidth="1"/>
    <col min="9906" max="9906" width="1.42578125" style="1180" customWidth="1"/>
    <col min="9907" max="9907" width="8.28515625" style="1180" customWidth="1"/>
    <col min="9908" max="9908" width="11.42578125" style="1180"/>
    <col min="9909" max="9910" width="10.7109375" style="1180" customWidth="1"/>
    <col min="9911" max="9911" width="10.28515625" style="1180" customWidth="1"/>
    <col min="9912" max="9912" width="11.28515625" style="1180" customWidth="1"/>
    <col min="9913" max="9913" width="7.7109375" style="1180" customWidth="1"/>
    <col min="9914" max="9914" width="10.140625" style="1180" customWidth="1"/>
    <col min="9915" max="9915" width="6.5703125" style="1180" customWidth="1"/>
    <col min="9916" max="9916" width="1.140625" style="1180" customWidth="1"/>
    <col min="9917" max="9917" width="24.5703125" style="1180" customWidth="1"/>
    <col min="9918" max="9918" width="9.85546875" style="1180" customWidth="1"/>
    <col min="9919" max="9919" width="10.7109375" style="1180" customWidth="1"/>
    <col min="9920" max="9920" width="10.85546875" style="1180" customWidth="1"/>
    <col min="9921" max="9921" width="11.140625" style="1180" customWidth="1"/>
    <col min="9922" max="9922" width="9.85546875" style="1180" customWidth="1"/>
    <col min="9923" max="9923" width="1" style="1180" customWidth="1"/>
    <col min="9924" max="9924" width="16.5703125" style="1180" customWidth="1"/>
    <col min="9925" max="9925" width="0.5703125" style="1180" customWidth="1"/>
    <col min="9926" max="9926" width="0.7109375" style="1180" customWidth="1"/>
    <col min="9927" max="9927" width="27.85546875" style="1180" customWidth="1"/>
    <col min="9928" max="9928" width="0.85546875" style="1180" customWidth="1"/>
    <col min="9929" max="9929" width="27.42578125" style="1180" customWidth="1"/>
    <col min="9930" max="9930" width="14.7109375" style="1180" customWidth="1"/>
    <col min="9931" max="9931" width="0.42578125" style="1180" customWidth="1"/>
    <col min="9932" max="9932" width="0.7109375" style="1180" customWidth="1"/>
    <col min="9933" max="9933" width="21.7109375" style="1180" customWidth="1"/>
    <col min="9934" max="9934" width="1.28515625" style="1180" customWidth="1"/>
    <col min="9935" max="9935" width="21.140625" style="1180" customWidth="1"/>
    <col min="9936" max="10140" width="11.42578125" style="1180"/>
    <col min="10141" max="10141" width="0.7109375" style="1180" customWidth="1"/>
    <col min="10142" max="10143" width="1.5703125" style="1180" customWidth="1"/>
    <col min="10144" max="10144" width="16.42578125" style="1180" customWidth="1"/>
    <col min="10145" max="10147" width="10.42578125" style="1180" customWidth="1"/>
    <col min="10148" max="10148" width="8.7109375" style="1180" customWidth="1"/>
    <col min="10149" max="10149" width="0.7109375" style="1180" customWidth="1"/>
    <col min="10150" max="10150" width="3.140625" style="1180" customWidth="1"/>
    <col min="10151" max="10151" width="1.140625" style="1180" customWidth="1"/>
    <col min="10152" max="10152" width="18" style="1180" customWidth="1"/>
    <col min="10153" max="10153" width="9.42578125" style="1180" customWidth="1"/>
    <col min="10154" max="10154" width="8.7109375" style="1180" customWidth="1"/>
    <col min="10155" max="10155" width="9.28515625" style="1180" customWidth="1"/>
    <col min="10156" max="10156" width="10.140625" style="1180" customWidth="1"/>
    <col min="10157" max="10157" width="5.140625" style="1180" customWidth="1"/>
    <col min="10158" max="10158" width="10.140625" style="1180" customWidth="1"/>
    <col min="10159" max="10159" width="6.42578125" style="1180" customWidth="1"/>
    <col min="10160" max="10160" width="11.42578125" style="1180"/>
    <col min="10161" max="10161" width="1.28515625" style="1180" customWidth="1"/>
    <col min="10162" max="10162" width="1.42578125" style="1180" customWidth="1"/>
    <col min="10163" max="10163" width="8.28515625" style="1180" customWidth="1"/>
    <col min="10164" max="10164" width="11.42578125" style="1180"/>
    <col min="10165" max="10166" width="10.7109375" style="1180" customWidth="1"/>
    <col min="10167" max="10167" width="10.28515625" style="1180" customWidth="1"/>
    <col min="10168" max="10168" width="11.28515625" style="1180" customWidth="1"/>
    <col min="10169" max="10169" width="7.7109375" style="1180" customWidth="1"/>
    <col min="10170" max="10170" width="10.140625" style="1180" customWidth="1"/>
    <col min="10171" max="10171" width="6.5703125" style="1180" customWidth="1"/>
    <col min="10172" max="10172" width="1.140625" style="1180" customWidth="1"/>
    <col min="10173" max="10173" width="24.5703125" style="1180" customWidth="1"/>
    <col min="10174" max="10174" width="9.85546875" style="1180" customWidth="1"/>
    <col min="10175" max="10175" width="10.7109375" style="1180" customWidth="1"/>
    <col min="10176" max="10176" width="10.85546875" style="1180" customWidth="1"/>
    <col min="10177" max="10177" width="11.140625" style="1180" customWidth="1"/>
    <col min="10178" max="10178" width="9.85546875" style="1180" customWidth="1"/>
    <col min="10179" max="10179" width="1" style="1180" customWidth="1"/>
    <col min="10180" max="10180" width="16.5703125" style="1180" customWidth="1"/>
    <col min="10181" max="10181" width="0.5703125" style="1180" customWidth="1"/>
    <col min="10182" max="10182" width="0.7109375" style="1180" customWidth="1"/>
    <col min="10183" max="10183" width="27.85546875" style="1180" customWidth="1"/>
    <col min="10184" max="10184" width="0.85546875" style="1180" customWidth="1"/>
    <col min="10185" max="10185" width="27.42578125" style="1180" customWidth="1"/>
    <col min="10186" max="10186" width="14.7109375" style="1180" customWidth="1"/>
    <col min="10187" max="10187" width="0.42578125" style="1180" customWidth="1"/>
    <col min="10188" max="10188" width="0.7109375" style="1180" customWidth="1"/>
    <col min="10189" max="10189" width="21.7109375" style="1180" customWidth="1"/>
    <col min="10190" max="10190" width="1.28515625" style="1180" customWidth="1"/>
    <col min="10191" max="10191" width="21.140625" style="1180" customWidth="1"/>
    <col min="10192" max="10396" width="11.42578125" style="1180"/>
    <col min="10397" max="10397" width="0.7109375" style="1180" customWidth="1"/>
    <col min="10398" max="10399" width="1.5703125" style="1180" customWidth="1"/>
    <col min="10400" max="10400" width="16.42578125" style="1180" customWidth="1"/>
    <col min="10401" max="10403" width="10.42578125" style="1180" customWidth="1"/>
    <col min="10404" max="10404" width="8.7109375" style="1180" customWidth="1"/>
    <col min="10405" max="10405" width="0.7109375" style="1180" customWidth="1"/>
    <col min="10406" max="10406" width="3.140625" style="1180" customWidth="1"/>
    <col min="10407" max="10407" width="1.140625" style="1180" customWidth="1"/>
    <col min="10408" max="10408" width="18" style="1180" customWidth="1"/>
    <col min="10409" max="10409" width="9.42578125" style="1180" customWidth="1"/>
    <col min="10410" max="10410" width="8.7109375" style="1180" customWidth="1"/>
    <col min="10411" max="10411" width="9.28515625" style="1180" customWidth="1"/>
    <col min="10412" max="10412" width="10.140625" style="1180" customWidth="1"/>
    <col min="10413" max="10413" width="5.140625" style="1180" customWidth="1"/>
    <col min="10414" max="10414" width="10.140625" style="1180" customWidth="1"/>
    <col min="10415" max="10415" width="6.42578125" style="1180" customWidth="1"/>
    <col min="10416" max="10416" width="11.42578125" style="1180"/>
    <col min="10417" max="10417" width="1.28515625" style="1180" customWidth="1"/>
    <col min="10418" max="10418" width="1.42578125" style="1180" customWidth="1"/>
    <col min="10419" max="10419" width="8.28515625" style="1180" customWidth="1"/>
    <col min="10420" max="10420" width="11.42578125" style="1180"/>
    <col min="10421" max="10422" width="10.7109375" style="1180" customWidth="1"/>
    <col min="10423" max="10423" width="10.28515625" style="1180" customWidth="1"/>
    <col min="10424" max="10424" width="11.28515625" style="1180" customWidth="1"/>
    <col min="10425" max="10425" width="7.7109375" style="1180" customWidth="1"/>
    <col min="10426" max="10426" width="10.140625" style="1180" customWidth="1"/>
    <col min="10427" max="10427" width="6.5703125" style="1180" customWidth="1"/>
    <col min="10428" max="10428" width="1.140625" style="1180" customWidth="1"/>
    <col min="10429" max="10429" width="24.5703125" style="1180" customWidth="1"/>
    <col min="10430" max="10430" width="9.85546875" style="1180" customWidth="1"/>
    <col min="10431" max="10431" width="10.7109375" style="1180" customWidth="1"/>
    <col min="10432" max="10432" width="10.85546875" style="1180" customWidth="1"/>
    <col min="10433" max="10433" width="11.140625" style="1180" customWidth="1"/>
    <col min="10434" max="10434" width="9.85546875" style="1180" customWidth="1"/>
    <col min="10435" max="10435" width="1" style="1180" customWidth="1"/>
    <col min="10436" max="10436" width="16.5703125" style="1180" customWidth="1"/>
    <col min="10437" max="10437" width="0.5703125" style="1180" customWidth="1"/>
    <col min="10438" max="10438" width="0.7109375" style="1180" customWidth="1"/>
    <col min="10439" max="10439" width="27.85546875" style="1180" customWidth="1"/>
    <col min="10440" max="10440" width="0.85546875" style="1180" customWidth="1"/>
    <col min="10441" max="10441" width="27.42578125" style="1180" customWidth="1"/>
    <col min="10442" max="10442" width="14.7109375" style="1180" customWidth="1"/>
    <col min="10443" max="10443" width="0.42578125" style="1180" customWidth="1"/>
    <col min="10444" max="10444" width="0.7109375" style="1180" customWidth="1"/>
    <col min="10445" max="10445" width="21.7109375" style="1180" customWidth="1"/>
    <col min="10446" max="10446" width="1.28515625" style="1180" customWidth="1"/>
    <col min="10447" max="10447" width="21.140625" style="1180" customWidth="1"/>
    <col min="10448" max="10652" width="11.42578125" style="1180"/>
    <col min="10653" max="10653" width="0.7109375" style="1180" customWidth="1"/>
    <col min="10654" max="10655" width="1.5703125" style="1180" customWidth="1"/>
    <col min="10656" max="10656" width="16.42578125" style="1180" customWidth="1"/>
    <col min="10657" max="10659" width="10.42578125" style="1180" customWidth="1"/>
    <col min="10660" max="10660" width="8.7109375" style="1180" customWidth="1"/>
    <col min="10661" max="10661" width="0.7109375" style="1180" customWidth="1"/>
    <col min="10662" max="10662" width="3.140625" style="1180" customWidth="1"/>
    <col min="10663" max="10663" width="1.140625" style="1180" customWidth="1"/>
    <col min="10664" max="10664" width="18" style="1180" customWidth="1"/>
    <col min="10665" max="10665" width="9.42578125" style="1180" customWidth="1"/>
    <col min="10666" max="10666" width="8.7109375" style="1180" customWidth="1"/>
    <col min="10667" max="10667" width="9.28515625" style="1180" customWidth="1"/>
    <col min="10668" max="10668" width="10.140625" style="1180" customWidth="1"/>
    <col min="10669" max="10669" width="5.140625" style="1180" customWidth="1"/>
    <col min="10670" max="10670" width="10.140625" style="1180" customWidth="1"/>
    <col min="10671" max="10671" width="6.42578125" style="1180" customWidth="1"/>
    <col min="10672" max="10672" width="11.42578125" style="1180"/>
    <col min="10673" max="10673" width="1.28515625" style="1180" customWidth="1"/>
    <col min="10674" max="10674" width="1.42578125" style="1180" customWidth="1"/>
    <col min="10675" max="10675" width="8.28515625" style="1180" customWidth="1"/>
    <col min="10676" max="10676" width="11.42578125" style="1180"/>
    <col min="10677" max="10678" width="10.7109375" style="1180" customWidth="1"/>
    <col min="10679" max="10679" width="10.28515625" style="1180" customWidth="1"/>
    <col min="10680" max="10680" width="11.28515625" style="1180" customWidth="1"/>
    <col min="10681" max="10681" width="7.7109375" style="1180" customWidth="1"/>
    <col min="10682" max="10682" width="10.140625" style="1180" customWidth="1"/>
    <col min="10683" max="10683" width="6.5703125" style="1180" customWidth="1"/>
    <col min="10684" max="10684" width="1.140625" style="1180" customWidth="1"/>
    <col min="10685" max="10685" width="24.5703125" style="1180" customWidth="1"/>
    <col min="10686" max="10686" width="9.85546875" style="1180" customWidth="1"/>
    <col min="10687" max="10687" width="10.7109375" style="1180" customWidth="1"/>
    <col min="10688" max="10688" width="10.85546875" style="1180" customWidth="1"/>
    <col min="10689" max="10689" width="11.140625" style="1180" customWidth="1"/>
    <col min="10690" max="10690" width="9.85546875" style="1180" customWidth="1"/>
    <col min="10691" max="10691" width="1" style="1180" customWidth="1"/>
    <col min="10692" max="10692" width="16.5703125" style="1180" customWidth="1"/>
    <col min="10693" max="10693" width="0.5703125" style="1180" customWidth="1"/>
    <col min="10694" max="10694" width="0.7109375" style="1180" customWidth="1"/>
    <col min="10695" max="10695" width="27.85546875" style="1180" customWidth="1"/>
    <col min="10696" max="10696" width="0.85546875" style="1180" customWidth="1"/>
    <col min="10697" max="10697" width="27.42578125" style="1180" customWidth="1"/>
    <col min="10698" max="10698" width="14.7109375" style="1180" customWidth="1"/>
    <col min="10699" max="10699" width="0.42578125" style="1180" customWidth="1"/>
    <col min="10700" max="10700" width="0.7109375" style="1180" customWidth="1"/>
    <col min="10701" max="10701" width="21.7109375" style="1180" customWidth="1"/>
    <col min="10702" max="10702" width="1.28515625" style="1180" customWidth="1"/>
    <col min="10703" max="10703" width="21.140625" style="1180" customWidth="1"/>
    <col min="10704" max="10908" width="11.42578125" style="1180"/>
    <col min="10909" max="10909" width="0.7109375" style="1180" customWidth="1"/>
    <col min="10910" max="10911" width="1.5703125" style="1180" customWidth="1"/>
    <col min="10912" max="10912" width="16.42578125" style="1180" customWidth="1"/>
    <col min="10913" max="10915" width="10.42578125" style="1180" customWidth="1"/>
    <col min="10916" max="10916" width="8.7109375" style="1180" customWidth="1"/>
    <col min="10917" max="10917" width="0.7109375" style="1180" customWidth="1"/>
    <col min="10918" max="10918" width="3.140625" style="1180" customWidth="1"/>
    <col min="10919" max="10919" width="1.140625" style="1180" customWidth="1"/>
    <col min="10920" max="10920" width="18" style="1180" customWidth="1"/>
    <col min="10921" max="10921" width="9.42578125" style="1180" customWidth="1"/>
    <col min="10922" max="10922" width="8.7109375" style="1180" customWidth="1"/>
    <col min="10923" max="10923" width="9.28515625" style="1180" customWidth="1"/>
    <col min="10924" max="10924" width="10.140625" style="1180" customWidth="1"/>
    <col min="10925" max="10925" width="5.140625" style="1180" customWidth="1"/>
    <col min="10926" max="10926" width="10.140625" style="1180" customWidth="1"/>
    <col min="10927" max="10927" width="6.42578125" style="1180" customWidth="1"/>
    <col min="10928" max="10928" width="11.42578125" style="1180"/>
    <col min="10929" max="10929" width="1.28515625" style="1180" customWidth="1"/>
    <col min="10930" max="10930" width="1.42578125" style="1180" customWidth="1"/>
    <col min="10931" max="10931" width="8.28515625" style="1180" customWidth="1"/>
    <col min="10932" max="10932" width="11.42578125" style="1180"/>
    <col min="10933" max="10934" width="10.7109375" style="1180" customWidth="1"/>
    <col min="10935" max="10935" width="10.28515625" style="1180" customWidth="1"/>
    <col min="10936" max="10936" width="11.28515625" style="1180" customWidth="1"/>
    <col min="10937" max="10937" width="7.7109375" style="1180" customWidth="1"/>
    <col min="10938" max="10938" width="10.140625" style="1180" customWidth="1"/>
    <col min="10939" max="10939" width="6.5703125" style="1180" customWidth="1"/>
    <col min="10940" max="10940" width="1.140625" style="1180" customWidth="1"/>
    <col min="10941" max="10941" width="24.5703125" style="1180" customWidth="1"/>
    <col min="10942" max="10942" width="9.85546875" style="1180" customWidth="1"/>
    <col min="10943" max="10943" width="10.7109375" style="1180" customWidth="1"/>
    <col min="10944" max="10944" width="10.85546875" style="1180" customWidth="1"/>
    <col min="10945" max="10945" width="11.140625" style="1180" customWidth="1"/>
    <col min="10946" max="10946" width="9.85546875" style="1180" customWidth="1"/>
    <col min="10947" max="10947" width="1" style="1180" customWidth="1"/>
    <col min="10948" max="10948" width="16.5703125" style="1180" customWidth="1"/>
    <col min="10949" max="10949" width="0.5703125" style="1180" customWidth="1"/>
    <col min="10950" max="10950" width="0.7109375" style="1180" customWidth="1"/>
    <col min="10951" max="10951" width="27.85546875" style="1180" customWidth="1"/>
    <col min="10952" max="10952" width="0.85546875" style="1180" customWidth="1"/>
    <col min="10953" max="10953" width="27.42578125" style="1180" customWidth="1"/>
    <col min="10954" max="10954" width="14.7109375" style="1180" customWidth="1"/>
    <col min="10955" max="10955" width="0.42578125" style="1180" customWidth="1"/>
    <col min="10956" max="10956" width="0.7109375" style="1180" customWidth="1"/>
    <col min="10957" max="10957" width="21.7109375" style="1180" customWidth="1"/>
    <col min="10958" max="10958" width="1.28515625" style="1180" customWidth="1"/>
    <col min="10959" max="10959" width="21.140625" style="1180" customWidth="1"/>
    <col min="10960" max="11164" width="11.42578125" style="1180"/>
    <col min="11165" max="11165" width="0.7109375" style="1180" customWidth="1"/>
    <col min="11166" max="11167" width="1.5703125" style="1180" customWidth="1"/>
    <col min="11168" max="11168" width="16.42578125" style="1180" customWidth="1"/>
    <col min="11169" max="11171" width="10.42578125" style="1180" customWidth="1"/>
    <col min="11172" max="11172" width="8.7109375" style="1180" customWidth="1"/>
    <col min="11173" max="11173" width="0.7109375" style="1180" customWidth="1"/>
    <col min="11174" max="11174" width="3.140625" style="1180" customWidth="1"/>
    <col min="11175" max="11175" width="1.140625" style="1180" customWidth="1"/>
    <col min="11176" max="11176" width="18" style="1180" customWidth="1"/>
    <col min="11177" max="11177" width="9.42578125" style="1180" customWidth="1"/>
    <col min="11178" max="11178" width="8.7109375" style="1180" customWidth="1"/>
    <col min="11179" max="11179" width="9.28515625" style="1180" customWidth="1"/>
    <col min="11180" max="11180" width="10.140625" style="1180" customWidth="1"/>
    <col min="11181" max="11181" width="5.140625" style="1180" customWidth="1"/>
    <col min="11182" max="11182" width="10.140625" style="1180" customWidth="1"/>
    <col min="11183" max="11183" width="6.42578125" style="1180" customWidth="1"/>
    <col min="11184" max="11184" width="11.42578125" style="1180"/>
    <col min="11185" max="11185" width="1.28515625" style="1180" customWidth="1"/>
    <col min="11186" max="11186" width="1.42578125" style="1180" customWidth="1"/>
    <col min="11187" max="11187" width="8.28515625" style="1180" customWidth="1"/>
    <col min="11188" max="11188" width="11.42578125" style="1180"/>
    <col min="11189" max="11190" width="10.7109375" style="1180" customWidth="1"/>
    <col min="11191" max="11191" width="10.28515625" style="1180" customWidth="1"/>
    <col min="11192" max="11192" width="11.28515625" style="1180" customWidth="1"/>
    <col min="11193" max="11193" width="7.7109375" style="1180" customWidth="1"/>
    <col min="11194" max="11194" width="10.140625" style="1180" customWidth="1"/>
    <col min="11195" max="11195" width="6.5703125" style="1180" customWidth="1"/>
    <col min="11196" max="11196" width="1.140625" style="1180" customWidth="1"/>
    <col min="11197" max="11197" width="24.5703125" style="1180" customWidth="1"/>
    <col min="11198" max="11198" width="9.85546875" style="1180" customWidth="1"/>
    <col min="11199" max="11199" width="10.7109375" style="1180" customWidth="1"/>
    <col min="11200" max="11200" width="10.85546875" style="1180" customWidth="1"/>
    <col min="11201" max="11201" width="11.140625" style="1180" customWidth="1"/>
    <col min="11202" max="11202" width="9.85546875" style="1180" customWidth="1"/>
    <col min="11203" max="11203" width="1" style="1180" customWidth="1"/>
    <col min="11204" max="11204" width="16.5703125" style="1180" customWidth="1"/>
    <col min="11205" max="11205" width="0.5703125" style="1180" customWidth="1"/>
    <col min="11206" max="11206" width="0.7109375" style="1180" customWidth="1"/>
    <col min="11207" max="11207" width="27.85546875" style="1180" customWidth="1"/>
    <col min="11208" max="11208" width="0.85546875" style="1180" customWidth="1"/>
    <col min="11209" max="11209" width="27.42578125" style="1180" customWidth="1"/>
    <col min="11210" max="11210" width="14.7109375" style="1180" customWidth="1"/>
    <col min="11211" max="11211" width="0.42578125" style="1180" customWidth="1"/>
    <col min="11212" max="11212" width="0.7109375" style="1180" customWidth="1"/>
    <col min="11213" max="11213" width="21.7109375" style="1180" customWidth="1"/>
    <col min="11214" max="11214" width="1.28515625" style="1180" customWidth="1"/>
    <col min="11215" max="11215" width="21.140625" style="1180" customWidth="1"/>
    <col min="11216" max="11420" width="11.42578125" style="1180"/>
    <col min="11421" max="11421" width="0.7109375" style="1180" customWidth="1"/>
    <col min="11422" max="11423" width="1.5703125" style="1180" customWidth="1"/>
    <col min="11424" max="11424" width="16.42578125" style="1180" customWidth="1"/>
    <col min="11425" max="11427" width="10.42578125" style="1180" customWidth="1"/>
    <col min="11428" max="11428" width="8.7109375" style="1180" customWidth="1"/>
    <col min="11429" max="11429" width="0.7109375" style="1180" customWidth="1"/>
    <col min="11430" max="11430" width="3.140625" style="1180" customWidth="1"/>
    <col min="11431" max="11431" width="1.140625" style="1180" customWidth="1"/>
    <col min="11432" max="11432" width="18" style="1180" customWidth="1"/>
    <col min="11433" max="11433" width="9.42578125" style="1180" customWidth="1"/>
    <col min="11434" max="11434" width="8.7109375" style="1180" customWidth="1"/>
    <col min="11435" max="11435" width="9.28515625" style="1180" customWidth="1"/>
    <col min="11436" max="11436" width="10.140625" style="1180" customWidth="1"/>
    <col min="11437" max="11437" width="5.140625" style="1180" customWidth="1"/>
    <col min="11438" max="11438" width="10.140625" style="1180" customWidth="1"/>
    <col min="11439" max="11439" width="6.42578125" style="1180" customWidth="1"/>
    <col min="11440" max="11440" width="11.42578125" style="1180"/>
    <col min="11441" max="11441" width="1.28515625" style="1180" customWidth="1"/>
    <col min="11442" max="11442" width="1.42578125" style="1180" customWidth="1"/>
    <col min="11443" max="11443" width="8.28515625" style="1180" customWidth="1"/>
    <col min="11444" max="11444" width="11.42578125" style="1180"/>
    <col min="11445" max="11446" width="10.7109375" style="1180" customWidth="1"/>
    <col min="11447" max="11447" width="10.28515625" style="1180" customWidth="1"/>
    <col min="11448" max="11448" width="11.28515625" style="1180" customWidth="1"/>
    <col min="11449" max="11449" width="7.7109375" style="1180" customWidth="1"/>
    <col min="11450" max="11450" width="10.140625" style="1180" customWidth="1"/>
    <col min="11451" max="11451" width="6.5703125" style="1180" customWidth="1"/>
    <col min="11452" max="11452" width="1.140625" style="1180" customWidth="1"/>
    <col min="11453" max="11453" width="24.5703125" style="1180" customWidth="1"/>
    <col min="11454" max="11454" width="9.85546875" style="1180" customWidth="1"/>
    <col min="11455" max="11455" width="10.7109375" style="1180" customWidth="1"/>
    <col min="11456" max="11456" width="10.85546875" style="1180" customWidth="1"/>
    <col min="11457" max="11457" width="11.140625" style="1180" customWidth="1"/>
    <col min="11458" max="11458" width="9.85546875" style="1180" customWidth="1"/>
    <col min="11459" max="11459" width="1" style="1180" customWidth="1"/>
    <col min="11460" max="11460" width="16.5703125" style="1180" customWidth="1"/>
    <col min="11461" max="11461" width="0.5703125" style="1180" customWidth="1"/>
    <col min="11462" max="11462" width="0.7109375" style="1180" customWidth="1"/>
    <col min="11463" max="11463" width="27.85546875" style="1180" customWidth="1"/>
    <col min="11464" max="11464" width="0.85546875" style="1180" customWidth="1"/>
    <col min="11465" max="11465" width="27.42578125" style="1180" customWidth="1"/>
    <col min="11466" max="11466" width="14.7109375" style="1180" customWidth="1"/>
    <col min="11467" max="11467" width="0.42578125" style="1180" customWidth="1"/>
    <col min="11468" max="11468" width="0.7109375" style="1180" customWidth="1"/>
    <col min="11469" max="11469" width="21.7109375" style="1180" customWidth="1"/>
    <col min="11470" max="11470" width="1.28515625" style="1180" customWidth="1"/>
    <col min="11471" max="11471" width="21.140625" style="1180" customWidth="1"/>
    <col min="11472" max="11676" width="11.42578125" style="1180"/>
    <col min="11677" max="11677" width="0.7109375" style="1180" customWidth="1"/>
    <col min="11678" max="11679" width="1.5703125" style="1180" customWidth="1"/>
    <col min="11680" max="11680" width="16.42578125" style="1180" customWidth="1"/>
    <col min="11681" max="11683" width="10.42578125" style="1180" customWidth="1"/>
    <col min="11684" max="11684" width="8.7109375" style="1180" customWidth="1"/>
    <col min="11685" max="11685" width="0.7109375" style="1180" customWidth="1"/>
    <col min="11686" max="11686" width="3.140625" style="1180" customWidth="1"/>
    <col min="11687" max="11687" width="1.140625" style="1180" customWidth="1"/>
    <col min="11688" max="11688" width="18" style="1180" customWidth="1"/>
    <col min="11689" max="11689" width="9.42578125" style="1180" customWidth="1"/>
    <col min="11690" max="11690" width="8.7109375" style="1180" customWidth="1"/>
    <col min="11691" max="11691" width="9.28515625" style="1180" customWidth="1"/>
    <col min="11692" max="11692" width="10.140625" style="1180" customWidth="1"/>
    <col min="11693" max="11693" width="5.140625" style="1180" customWidth="1"/>
    <col min="11694" max="11694" width="10.140625" style="1180" customWidth="1"/>
    <col min="11695" max="11695" width="6.42578125" style="1180" customWidth="1"/>
    <col min="11696" max="11696" width="11.42578125" style="1180"/>
    <col min="11697" max="11697" width="1.28515625" style="1180" customWidth="1"/>
    <col min="11698" max="11698" width="1.42578125" style="1180" customWidth="1"/>
    <col min="11699" max="11699" width="8.28515625" style="1180" customWidth="1"/>
    <col min="11700" max="11700" width="11.42578125" style="1180"/>
    <col min="11701" max="11702" width="10.7109375" style="1180" customWidth="1"/>
    <col min="11703" max="11703" width="10.28515625" style="1180" customWidth="1"/>
    <col min="11704" max="11704" width="11.28515625" style="1180" customWidth="1"/>
    <col min="11705" max="11705" width="7.7109375" style="1180" customWidth="1"/>
    <col min="11706" max="11706" width="10.140625" style="1180" customWidth="1"/>
    <col min="11707" max="11707" width="6.5703125" style="1180" customWidth="1"/>
    <col min="11708" max="11708" width="1.140625" style="1180" customWidth="1"/>
    <col min="11709" max="11709" width="24.5703125" style="1180" customWidth="1"/>
    <col min="11710" max="11710" width="9.85546875" style="1180" customWidth="1"/>
    <col min="11711" max="11711" width="10.7109375" style="1180" customWidth="1"/>
    <col min="11712" max="11712" width="10.85546875" style="1180" customWidth="1"/>
    <col min="11713" max="11713" width="11.140625" style="1180" customWidth="1"/>
    <col min="11714" max="11714" width="9.85546875" style="1180" customWidth="1"/>
    <col min="11715" max="11715" width="1" style="1180" customWidth="1"/>
    <col min="11716" max="11716" width="16.5703125" style="1180" customWidth="1"/>
    <col min="11717" max="11717" width="0.5703125" style="1180" customWidth="1"/>
    <col min="11718" max="11718" width="0.7109375" style="1180" customWidth="1"/>
    <col min="11719" max="11719" width="27.85546875" style="1180" customWidth="1"/>
    <col min="11720" max="11720" width="0.85546875" style="1180" customWidth="1"/>
    <col min="11721" max="11721" width="27.42578125" style="1180" customWidth="1"/>
    <col min="11722" max="11722" width="14.7109375" style="1180" customWidth="1"/>
    <col min="11723" max="11723" width="0.42578125" style="1180" customWidth="1"/>
    <col min="11724" max="11724" width="0.7109375" style="1180" customWidth="1"/>
    <col min="11725" max="11725" width="21.7109375" style="1180" customWidth="1"/>
    <col min="11726" max="11726" width="1.28515625" style="1180" customWidth="1"/>
    <col min="11727" max="11727" width="21.140625" style="1180" customWidth="1"/>
    <col min="11728" max="11932" width="11.42578125" style="1180"/>
    <col min="11933" max="11933" width="0.7109375" style="1180" customWidth="1"/>
    <col min="11934" max="11935" width="1.5703125" style="1180" customWidth="1"/>
    <col min="11936" max="11936" width="16.42578125" style="1180" customWidth="1"/>
    <col min="11937" max="11939" width="10.42578125" style="1180" customWidth="1"/>
    <col min="11940" max="11940" width="8.7109375" style="1180" customWidth="1"/>
    <col min="11941" max="11941" width="0.7109375" style="1180" customWidth="1"/>
    <col min="11942" max="11942" width="3.140625" style="1180" customWidth="1"/>
    <col min="11943" max="11943" width="1.140625" style="1180" customWidth="1"/>
    <col min="11944" max="11944" width="18" style="1180" customWidth="1"/>
    <col min="11945" max="11945" width="9.42578125" style="1180" customWidth="1"/>
    <col min="11946" max="11946" width="8.7109375" style="1180" customWidth="1"/>
    <col min="11947" max="11947" width="9.28515625" style="1180" customWidth="1"/>
    <col min="11948" max="11948" width="10.140625" style="1180" customWidth="1"/>
    <col min="11949" max="11949" width="5.140625" style="1180" customWidth="1"/>
    <col min="11950" max="11950" width="10.140625" style="1180" customWidth="1"/>
    <col min="11951" max="11951" width="6.42578125" style="1180" customWidth="1"/>
    <col min="11952" max="11952" width="11.42578125" style="1180"/>
    <col min="11953" max="11953" width="1.28515625" style="1180" customWidth="1"/>
    <col min="11954" max="11954" width="1.42578125" style="1180" customWidth="1"/>
    <col min="11955" max="11955" width="8.28515625" style="1180" customWidth="1"/>
    <col min="11956" max="11956" width="11.42578125" style="1180"/>
    <col min="11957" max="11958" width="10.7109375" style="1180" customWidth="1"/>
    <col min="11959" max="11959" width="10.28515625" style="1180" customWidth="1"/>
    <col min="11960" max="11960" width="11.28515625" style="1180" customWidth="1"/>
    <col min="11961" max="11961" width="7.7109375" style="1180" customWidth="1"/>
    <col min="11962" max="11962" width="10.140625" style="1180" customWidth="1"/>
    <col min="11963" max="11963" width="6.5703125" style="1180" customWidth="1"/>
    <col min="11964" max="11964" width="1.140625" style="1180" customWidth="1"/>
    <col min="11965" max="11965" width="24.5703125" style="1180" customWidth="1"/>
    <col min="11966" max="11966" width="9.85546875" style="1180" customWidth="1"/>
    <col min="11967" max="11967" width="10.7109375" style="1180" customWidth="1"/>
    <col min="11968" max="11968" width="10.85546875" style="1180" customWidth="1"/>
    <col min="11969" max="11969" width="11.140625" style="1180" customWidth="1"/>
    <col min="11970" max="11970" width="9.85546875" style="1180" customWidth="1"/>
    <col min="11971" max="11971" width="1" style="1180" customWidth="1"/>
    <col min="11972" max="11972" width="16.5703125" style="1180" customWidth="1"/>
    <col min="11973" max="11973" width="0.5703125" style="1180" customWidth="1"/>
    <col min="11974" max="11974" width="0.7109375" style="1180" customWidth="1"/>
    <col min="11975" max="11975" width="27.85546875" style="1180" customWidth="1"/>
    <col min="11976" max="11976" width="0.85546875" style="1180" customWidth="1"/>
    <col min="11977" max="11977" width="27.42578125" style="1180" customWidth="1"/>
    <col min="11978" max="11978" width="14.7109375" style="1180" customWidth="1"/>
    <col min="11979" max="11979" width="0.42578125" style="1180" customWidth="1"/>
    <col min="11980" max="11980" width="0.7109375" style="1180" customWidth="1"/>
    <col min="11981" max="11981" width="21.7109375" style="1180" customWidth="1"/>
    <col min="11982" max="11982" width="1.28515625" style="1180" customWidth="1"/>
    <col min="11983" max="11983" width="21.140625" style="1180" customWidth="1"/>
    <col min="11984" max="12188" width="11.42578125" style="1180"/>
    <col min="12189" max="12189" width="0.7109375" style="1180" customWidth="1"/>
    <col min="12190" max="12191" width="1.5703125" style="1180" customWidth="1"/>
    <col min="12192" max="12192" width="16.42578125" style="1180" customWidth="1"/>
    <col min="12193" max="12195" width="10.42578125" style="1180" customWidth="1"/>
    <col min="12196" max="12196" width="8.7109375" style="1180" customWidth="1"/>
    <col min="12197" max="12197" width="0.7109375" style="1180" customWidth="1"/>
    <col min="12198" max="12198" width="3.140625" style="1180" customWidth="1"/>
    <col min="12199" max="12199" width="1.140625" style="1180" customWidth="1"/>
    <col min="12200" max="12200" width="18" style="1180" customWidth="1"/>
    <col min="12201" max="12201" width="9.42578125" style="1180" customWidth="1"/>
    <col min="12202" max="12202" width="8.7109375" style="1180" customWidth="1"/>
    <col min="12203" max="12203" width="9.28515625" style="1180" customWidth="1"/>
    <col min="12204" max="12204" width="10.140625" style="1180" customWidth="1"/>
    <col min="12205" max="12205" width="5.140625" style="1180" customWidth="1"/>
    <col min="12206" max="12206" width="10.140625" style="1180" customWidth="1"/>
    <col min="12207" max="12207" width="6.42578125" style="1180" customWidth="1"/>
    <col min="12208" max="12208" width="11.42578125" style="1180"/>
    <col min="12209" max="12209" width="1.28515625" style="1180" customWidth="1"/>
    <col min="12210" max="12210" width="1.42578125" style="1180" customWidth="1"/>
    <col min="12211" max="12211" width="8.28515625" style="1180" customWidth="1"/>
    <col min="12212" max="12212" width="11.42578125" style="1180"/>
    <col min="12213" max="12214" width="10.7109375" style="1180" customWidth="1"/>
    <col min="12215" max="12215" width="10.28515625" style="1180" customWidth="1"/>
    <col min="12216" max="12216" width="11.28515625" style="1180" customWidth="1"/>
    <col min="12217" max="12217" width="7.7109375" style="1180" customWidth="1"/>
    <col min="12218" max="12218" width="10.140625" style="1180" customWidth="1"/>
    <col min="12219" max="12219" width="6.5703125" style="1180" customWidth="1"/>
    <col min="12220" max="12220" width="1.140625" style="1180" customWidth="1"/>
    <col min="12221" max="12221" width="24.5703125" style="1180" customWidth="1"/>
    <col min="12222" max="12222" width="9.85546875" style="1180" customWidth="1"/>
    <col min="12223" max="12223" width="10.7109375" style="1180" customWidth="1"/>
    <col min="12224" max="12224" width="10.85546875" style="1180" customWidth="1"/>
    <col min="12225" max="12225" width="11.140625" style="1180" customWidth="1"/>
    <col min="12226" max="12226" width="9.85546875" style="1180" customWidth="1"/>
    <col min="12227" max="12227" width="1" style="1180" customWidth="1"/>
    <col min="12228" max="12228" width="16.5703125" style="1180" customWidth="1"/>
    <col min="12229" max="12229" width="0.5703125" style="1180" customWidth="1"/>
    <col min="12230" max="12230" width="0.7109375" style="1180" customWidth="1"/>
    <col min="12231" max="12231" width="27.85546875" style="1180" customWidth="1"/>
    <col min="12232" max="12232" width="0.85546875" style="1180" customWidth="1"/>
    <col min="12233" max="12233" width="27.42578125" style="1180" customWidth="1"/>
    <col min="12234" max="12234" width="14.7109375" style="1180" customWidth="1"/>
    <col min="12235" max="12235" width="0.42578125" style="1180" customWidth="1"/>
    <col min="12236" max="12236" width="0.7109375" style="1180" customWidth="1"/>
    <col min="12237" max="12237" width="21.7109375" style="1180" customWidth="1"/>
    <col min="12238" max="12238" width="1.28515625" style="1180" customWidth="1"/>
    <col min="12239" max="12239" width="21.140625" style="1180" customWidth="1"/>
    <col min="12240" max="12444" width="11.42578125" style="1180"/>
    <col min="12445" max="12445" width="0.7109375" style="1180" customWidth="1"/>
    <col min="12446" max="12447" width="1.5703125" style="1180" customWidth="1"/>
    <col min="12448" max="12448" width="16.42578125" style="1180" customWidth="1"/>
    <col min="12449" max="12451" width="10.42578125" style="1180" customWidth="1"/>
    <col min="12452" max="12452" width="8.7109375" style="1180" customWidth="1"/>
    <col min="12453" max="12453" width="0.7109375" style="1180" customWidth="1"/>
    <col min="12454" max="12454" width="3.140625" style="1180" customWidth="1"/>
    <col min="12455" max="12455" width="1.140625" style="1180" customWidth="1"/>
    <col min="12456" max="12456" width="18" style="1180" customWidth="1"/>
    <col min="12457" max="12457" width="9.42578125" style="1180" customWidth="1"/>
    <col min="12458" max="12458" width="8.7109375" style="1180" customWidth="1"/>
    <col min="12459" max="12459" width="9.28515625" style="1180" customWidth="1"/>
    <col min="12460" max="12460" width="10.140625" style="1180" customWidth="1"/>
    <col min="12461" max="12461" width="5.140625" style="1180" customWidth="1"/>
    <col min="12462" max="12462" width="10.140625" style="1180" customWidth="1"/>
    <col min="12463" max="12463" width="6.42578125" style="1180" customWidth="1"/>
    <col min="12464" max="12464" width="11.42578125" style="1180"/>
    <col min="12465" max="12465" width="1.28515625" style="1180" customWidth="1"/>
    <col min="12466" max="12466" width="1.42578125" style="1180" customWidth="1"/>
    <col min="12467" max="12467" width="8.28515625" style="1180" customWidth="1"/>
    <col min="12468" max="12468" width="11.42578125" style="1180"/>
    <col min="12469" max="12470" width="10.7109375" style="1180" customWidth="1"/>
    <col min="12471" max="12471" width="10.28515625" style="1180" customWidth="1"/>
    <col min="12472" max="12472" width="11.28515625" style="1180" customWidth="1"/>
    <col min="12473" max="12473" width="7.7109375" style="1180" customWidth="1"/>
    <col min="12474" max="12474" width="10.140625" style="1180" customWidth="1"/>
    <col min="12475" max="12475" width="6.5703125" style="1180" customWidth="1"/>
    <col min="12476" max="12476" width="1.140625" style="1180" customWidth="1"/>
    <col min="12477" max="12477" width="24.5703125" style="1180" customWidth="1"/>
    <col min="12478" max="12478" width="9.85546875" style="1180" customWidth="1"/>
    <col min="12479" max="12479" width="10.7109375" style="1180" customWidth="1"/>
    <col min="12480" max="12480" width="10.85546875" style="1180" customWidth="1"/>
    <col min="12481" max="12481" width="11.140625" style="1180" customWidth="1"/>
    <col min="12482" max="12482" width="9.85546875" style="1180" customWidth="1"/>
    <col min="12483" max="12483" width="1" style="1180" customWidth="1"/>
    <col min="12484" max="12484" width="16.5703125" style="1180" customWidth="1"/>
    <col min="12485" max="12485" width="0.5703125" style="1180" customWidth="1"/>
    <col min="12486" max="12486" width="0.7109375" style="1180" customWidth="1"/>
    <col min="12487" max="12487" width="27.85546875" style="1180" customWidth="1"/>
    <col min="12488" max="12488" width="0.85546875" style="1180" customWidth="1"/>
    <col min="12489" max="12489" width="27.42578125" style="1180" customWidth="1"/>
    <col min="12490" max="12490" width="14.7109375" style="1180" customWidth="1"/>
    <col min="12491" max="12491" width="0.42578125" style="1180" customWidth="1"/>
    <col min="12492" max="12492" width="0.7109375" style="1180" customWidth="1"/>
    <col min="12493" max="12493" width="21.7109375" style="1180" customWidth="1"/>
    <col min="12494" max="12494" width="1.28515625" style="1180" customWidth="1"/>
    <col min="12495" max="12495" width="21.140625" style="1180" customWidth="1"/>
    <col min="12496" max="12700" width="11.42578125" style="1180"/>
    <col min="12701" max="12701" width="0.7109375" style="1180" customWidth="1"/>
    <col min="12702" max="12703" width="1.5703125" style="1180" customWidth="1"/>
    <col min="12704" max="12704" width="16.42578125" style="1180" customWidth="1"/>
    <col min="12705" max="12707" width="10.42578125" style="1180" customWidth="1"/>
    <col min="12708" max="12708" width="8.7109375" style="1180" customWidth="1"/>
    <col min="12709" max="12709" width="0.7109375" style="1180" customWidth="1"/>
    <col min="12710" max="12710" width="3.140625" style="1180" customWidth="1"/>
    <col min="12711" max="12711" width="1.140625" style="1180" customWidth="1"/>
    <col min="12712" max="12712" width="18" style="1180" customWidth="1"/>
    <col min="12713" max="12713" width="9.42578125" style="1180" customWidth="1"/>
    <col min="12714" max="12714" width="8.7109375" style="1180" customWidth="1"/>
    <col min="12715" max="12715" width="9.28515625" style="1180" customWidth="1"/>
    <col min="12716" max="12716" width="10.140625" style="1180" customWidth="1"/>
    <col min="12717" max="12717" width="5.140625" style="1180" customWidth="1"/>
    <col min="12718" max="12718" width="10.140625" style="1180" customWidth="1"/>
    <col min="12719" max="12719" width="6.42578125" style="1180" customWidth="1"/>
    <col min="12720" max="12720" width="11.42578125" style="1180"/>
    <col min="12721" max="12721" width="1.28515625" style="1180" customWidth="1"/>
    <col min="12722" max="12722" width="1.42578125" style="1180" customWidth="1"/>
    <col min="12723" max="12723" width="8.28515625" style="1180" customWidth="1"/>
    <col min="12724" max="12724" width="11.42578125" style="1180"/>
    <col min="12725" max="12726" width="10.7109375" style="1180" customWidth="1"/>
    <col min="12727" max="12727" width="10.28515625" style="1180" customWidth="1"/>
    <col min="12728" max="12728" width="11.28515625" style="1180" customWidth="1"/>
    <col min="12729" max="12729" width="7.7109375" style="1180" customWidth="1"/>
    <col min="12730" max="12730" width="10.140625" style="1180" customWidth="1"/>
    <col min="12731" max="12731" width="6.5703125" style="1180" customWidth="1"/>
    <col min="12732" max="12732" width="1.140625" style="1180" customWidth="1"/>
    <col min="12733" max="12733" width="24.5703125" style="1180" customWidth="1"/>
    <col min="12734" max="12734" width="9.85546875" style="1180" customWidth="1"/>
    <col min="12735" max="12735" width="10.7109375" style="1180" customWidth="1"/>
    <col min="12736" max="12736" width="10.85546875" style="1180" customWidth="1"/>
    <col min="12737" max="12737" width="11.140625" style="1180" customWidth="1"/>
    <col min="12738" max="12738" width="9.85546875" style="1180" customWidth="1"/>
    <col min="12739" max="12739" width="1" style="1180" customWidth="1"/>
    <col min="12740" max="12740" width="16.5703125" style="1180" customWidth="1"/>
    <col min="12741" max="12741" width="0.5703125" style="1180" customWidth="1"/>
    <col min="12742" max="12742" width="0.7109375" style="1180" customWidth="1"/>
    <col min="12743" max="12743" width="27.85546875" style="1180" customWidth="1"/>
    <col min="12744" max="12744" width="0.85546875" style="1180" customWidth="1"/>
    <col min="12745" max="12745" width="27.42578125" style="1180" customWidth="1"/>
    <col min="12746" max="12746" width="14.7109375" style="1180" customWidth="1"/>
    <col min="12747" max="12747" width="0.42578125" style="1180" customWidth="1"/>
    <col min="12748" max="12748" width="0.7109375" style="1180" customWidth="1"/>
    <col min="12749" max="12749" width="21.7109375" style="1180" customWidth="1"/>
    <col min="12750" max="12750" width="1.28515625" style="1180" customWidth="1"/>
    <col min="12751" max="12751" width="21.140625" style="1180" customWidth="1"/>
    <col min="12752" max="12956" width="11.42578125" style="1180"/>
    <col min="12957" max="12957" width="0.7109375" style="1180" customWidth="1"/>
    <col min="12958" max="12959" width="1.5703125" style="1180" customWidth="1"/>
    <col min="12960" max="12960" width="16.42578125" style="1180" customWidth="1"/>
    <col min="12961" max="12963" width="10.42578125" style="1180" customWidth="1"/>
    <col min="12964" max="12964" width="8.7109375" style="1180" customWidth="1"/>
    <col min="12965" max="12965" width="0.7109375" style="1180" customWidth="1"/>
    <col min="12966" max="12966" width="3.140625" style="1180" customWidth="1"/>
    <col min="12967" max="12967" width="1.140625" style="1180" customWidth="1"/>
    <col min="12968" max="12968" width="18" style="1180" customWidth="1"/>
    <col min="12969" max="12969" width="9.42578125" style="1180" customWidth="1"/>
    <col min="12970" max="12970" width="8.7109375" style="1180" customWidth="1"/>
    <col min="12971" max="12971" width="9.28515625" style="1180" customWidth="1"/>
    <col min="12972" max="12972" width="10.140625" style="1180" customWidth="1"/>
    <col min="12973" max="12973" width="5.140625" style="1180" customWidth="1"/>
    <col min="12974" max="12974" width="10.140625" style="1180" customWidth="1"/>
    <col min="12975" max="12975" width="6.42578125" style="1180" customWidth="1"/>
    <col min="12976" max="12976" width="11.42578125" style="1180"/>
    <col min="12977" max="12977" width="1.28515625" style="1180" customWidth="1"/>
    <col min="12978" max="12978" width="1.42578125" style="1180" customWidth="1"/>
    <col min="12979" max="12979" width="8.28515625" style="1180" customWidth="1"/>
    <col min="12980" max="12980" width="11.42578125" style="1180"/>
    <col min="12981" max="12982" width="10.7109375" style="1180" customWidth="1"/>
    <col min="12983" max="12983" width="10.28515625" style="1180" customWidth="1"/>
    <col min="12984" max="12984" width="11.28515625" style="1180" customWidth="1"/>
    <col min="12985" max="12985" width="7.7109375" style="1180" customWidth="1"/>
    <col min="12986" max="12986" width="10.140625" style="1180" customWidth="1"/>
    <col min="12987" max="12987" width="6.5703125" style="1180" customWidth="1"/>
    <col min="12988" max="12988" width="1.140625" style="1180" customWidth="1"/>
    <col min="12989" max="12989" width="24.5703125" style="1180" customWidth="1"/>
    <col min="12990" max="12990" width="9.85546875" style="1180" customWidth="1"/>
    <col min="12991" max="12991" width="10.7109375" style="1180" customWidth="1"/>
    <col min="12992" max="12992" width="10.85546875" style="1180" customWidth="1"/>
    <col min="12993" max="12993" width="11.140625" style="1180" customWidth="1"/>
    <col min="12994" max="12994" width="9.85546875" style="1180" customWidth="1"/>
    <col min="12995" max="12995" width="1" style="1180" customWidth="1"/>
    <col min="12996" max="12996" width="16.5703125" style="1180" customWidth="1"/>
    <col min="12997" max="12997" width="0.5703125" style="1180" customWidth="1"/>
    <col min="12998" max="12998" width="0.7109375" style="1180" customWidth="1"/>
    <col min="12999" max="12999" width="27.85546875" style="1180" customWidth="1"/>
    <col min="13000" max="13000" width="0.85546875" style="1180" customWidth="1"/>
    <col min="13001" max="13001" width="27.42578125" style="1180" customWidth="1"/>
    <col min="13002" max="13002" width="14.7109375" style="1180" customWidth="1"/>
    <col min="13003" max="13003" width="0.42578125" style="1180" customWidth="1"/>
    <col min="13004" max="13004" width="0.7109375" style="1180" customWidth="1"/>
    <col min="13005" max="13005" width="21.7109375" style="1180" customWidth="1"/>
    <col min="13006" max="13006" width="1.28515625" style="1180" customWidth="1"/>
    <col min="13007" max="13007" width="21.140625" style="1180" customWidth="1"/>
    <col min="13008" max="13212" width="11.42578125" style="1180"/>
    <col min="13213" max="13213" width="0.7109375" style="1180" customWidth="1"/>
    <col min="13214" max="13215" width="1.5703125" style="1180" customWidth="1"/>
    <col min="13216" max="13216" width="16.42578125" style="1180" customWidth="1"/>
    <col min="13217" max="13219" width="10.42578125" style="1180" customWidth="1"/>
    <col min="13220" max="13220" width="8.7109375" style="1180" customWidth="1"/>
    <col min="13221" max="13221" width="0.7109375" style="1180" customWidth="1"/>
    <col min="13222" max="13222" width="3.140625" style="1180" customWidth="1"/>
    <col min="13223" max="13223" width="1.140625" style="1180" customWidth="1"/>
    <col min="13224" max="13224" width="18" style="1180" customWidth="1"/>
    <col min="13225" max="13225" width="9.42578125" style="1180" customWidth="1"/>
    <col min="13226" max="13226" width="8.7109375" style="1180" customWidth="1"/>
    <col min="13227" max="13227" width="9.28515625" style="1180" customWidth="1"/>
    <col min="13228" max="13228" width="10.140625" style="1180" customWidth="1"/>
    <col min="13229" max="13229" width="5.140625" style="1180" customWidth="1"/>
    <col min="13230" max="13230" width="10.140625" style="1180" customWidth="1"/>
    <col min="13231" max="13231" width="6.42578125" style="1180" customWidth="1"/>
    <col min="13232" max="13232" width="11.42578125" style="1180"/>
    <col min="13233" max="13233" width="1.28515625" style="1180" customWidth="1"/>
    <col min="13234" max="13234" width="1.42578125" style="1180" customWidth="1"/>
    <col min="13235" max="13235" width="8.28515625" style="1180" customWidth="1"/>
    <col min="13236" max="13236" width="11.42578125" style="1180"/>
    <col min="13237" max="13238" width="10.7109375" style="1180" customWidth="1"/>
    <col min="13239" max="13239" width="10.28515625" style="1180" customWidth="1"/>
    <col min="13240" max="13240" width="11.28515625" style="1180" customWidth="1"/>
    <col min="13241" max="13241" width="7.7109375" style="1180" customWidth="1"/>
    <col min="13242" max="13242" width="10.140625" style="1180" customWidth="1"/>
    <col min="13243" max="13243" width="6.5703125" style="1180" customWidth="1"/>
    <col min="13244" max="13244" width="1.140625" style="1180" customWidth="1"/>
    <col min="13245" max="13245" width="24.5703125" style="1180" customWidth="1"/>
    <col min="13246" max="13246" width="9.85546875" style="1180" customWidth="1"/>
    <col min="13247" max="13247" width="10.7109375" style="1180" customWidth="1"/>
    <col min="13248" max="13248" width="10.85546875" style="1180" customWidth="1"/>
    <col min="13249" max="13249" width="11.140625" style="1180" customWidth="1"/>
    <col min="13250" max="13250" width="9.85546875" style="1180" customWidth="1"/>
    <col min="13251" max="13251" width="1" style="1180" customWidth="1"/>
    <col min="13252" max="13252" width="16.5703125" style="1180" customWidth="1"/>
    <col min="13253" max="13253" width="0.5703125" style="1180" customWidth="1"/>
    <col min="13254" max="13254" width="0.7109375" style="1180" customWidth="1"/>
    <col min="13255" max="13255" width="27.85546875" style="1180" customWidth="1"/>
    <col min="13256" max="13256" width="0.85546875" style="1180" customWidth="1"/>
    <col min="13257" max="13257" width="27.42578125" style="1180" customWidth="1"/>
    <col min="13258" max="13258" width="14.7109375" style="1180" customWidth="1"/>
    <col min="13259" max="13259" width="0.42578125" style="1180" customWidth="1"/>
    <col min="13260" max="13260" width="0.7109375" style="1180" customWidth="1"/>
    <col min="13261" max="13261" width="21.7109375" style="1180" customWidth="1"/>
    <col min="13262" max="13262" width="1.28515625" style="1180" customWidth="1"/>
    <col min="13263" max="13263" width="21.140625" style="1180" customWidth="1"/>
    <col min="13264" max="13468" width="11.42578125" style="1180"/>
    <col min="13469" max="13469" width="0.7109375" style="1180" customWidth="1"/>
    <col min="13470" max="13471" width="1.5703125" style="1180" customWidth="1"/>
    <col min="13472" max="13472" width="16.42578125" style="1180" customWidth="1"/>
    <col min="13473" max="13475" width="10.42578125" style="1180" customWidth="1"/>
    <col min="13476" max="13476" width="8.7109375" style="1180" customWidth="1"/>
    <col min="13477" max="13477" width="0.7109375" style="1180" customWidth="1"/>
    <col min="13478" max="13478" width="3.140625" style="1180" customWidth="1"/>
    <col min="13479" max="13479" width="1.140625" style="1180" customWidth="1"/>
    <col min="13480" max="13480" width="18" style="1180" customWidth="1"/>
    <col min="13481" max="13481" width="9.42578125" style="1180" customWidth="1"/>
    <col min="13482" max="13482" width="8.7109375" style="1180" customWidth="1"/>
    <col min="13483" max="13483" width="9.28515625" style="1180" customWidth="1"/>
    <col min="13484" max="13484" width="10.140625" style="1180" customWidth="1"/>
    <col min="13485" max="13485" width="5.140625" style="1180" customWidth="1"/>
    <col min="13486" max="13486" width="10.140625" style="1180" customWidth="1"/>
    <col min="13487" max="13487" width="6.42578125" style="1180" customWidth="1"/>
    <col min="13488" max="13488" width="11.42578125" style="1180"/>
    <col min="13489" max="13489" width="1.28515625" style="1180" customWidth="1"/>
    <col min="13490" max="13490" width="1.42578125" style="1180" customWidth="1"/>
    <col min="13491" max="13491" width="8.28515625" style="1180" customWidth="1"/>
    <col min="13492" max="13492" width="11.42578125" style="1180"/>
    <col min="13493" max="13494" width="10.7109375" style="1180" customWidth="1"/>
    <col min="13495" max="13495" width="10.28515625" style="1180" customWidth="1"/>
    <col min="13496" max="13496" width="11.28515625" style="1180" customWidth="1"/>
    <col min="13497" max="13497" width="7.7109375" style="1180" customWidth="1"/>
    <col min="13498" max="13498" width="10.140625" style="1180" customWidth="1"/>
    <col min="13499" max="13499" width="6.5703125" style="1180" customWidth="1"/>
    <col min="13500" max="13500" width="1.140625" style="1180" customWidth="1"/>
    <col min="13501" max="13501" width="24.5703125" style="1180" customWidth="1"/>
    <col min="13502" max="13502" width="9.85546875" style="1180" customWidth="1"/>
    <col min="13503" max="13503" width="10.7109375" style="1180" customWidth="1"/>
    <col min="13504" max="13504" width="10.85546875" style="1180" customWidth="1"/>
    <col min="13505" max="13505" width="11.140625" style="1180" customWidth="1"/>
    <col min="13506" max="13506" width="9.85546875" style="1180" customWidth="1"/>
    <col min="13507" max="13507" width="1" style="1180" customWidth="1"/>
    <col min="13508" max="13508" width="16.5703125" style="1180" customWidth="1"/>
    <col min="13509" max="13509" width="0.5703125" style="1180" customWidth="1"/>
    <col min="13510" max="13510" width="0.7109375" style="1180" customWidth="1"/>
    <col min="13511" max="13511" width="27.85546875" style="1180" customWidth="1"/>
    <col min="13512" max="13512" width="0.85546875" style="1180" customWidth="1"/>
    <col min="13513" max="13513" width="27.42578125" style="1180" customWidth="1"/>
    <col min="13514" max="13514" width="14.7109375" style="1180" customWidth="1"/>
    <col min="13515" max="13515" width="0.42578125" style="1180" customWidth="1"/>
    <col min="13516" max="13516" width="0.7109375" style="1180" customWidth="1"/>
    <col min="13517" max="13517" width="21.7109375" style="1180" customWidth="1"/>
    <col min="13518" max="13518" width="1.28515625" style="1180" customWidth="1"/>
    <col min="13519" max="13519" width="21.140625" style="1180" customWidth="1"/>
    <col min="13520" max="13724" width="11.42578125" style="1180"/>
    <col min="13725" max="13725" width="0.7109375" style="1180" customWidth="1"/>
    <col min="13726" max="13727" width="1.5703125" style="1180" customWidth="1"/>
    <col min="13728" max="13728" width="16.42578125" style="1180" customWidth="1"/>
    <col min="13729" max="13731" width="10.42578125" style="1180" customWidth="1"/>
    <col min="13732" max="13732" width="8.7109375" style="1180" customWidth="1"/>
    <col min="13733" max="13733" width="0.7109375" style="1180" customWidth="1"/>
    <col min="13734" max="13734" width="3.140625" style="1180" customWidth="1"/>
    <col min="13735" max="13735" width="1.140625" style="1180" customWidth="1"/>
    <col min="13736" max="13736" width="18" style="1180" customWidth="1"/>
    <col min="13737" max="13737" width="9.42578125" style="1180" customWidth="1"/>
    <col min="13738" max="13738" width="8.7109375" style="1180" customWidth="1"/>
    <col min="13739" max="13739" width="9.28515625" style="1180" customWidth="1"/>
    <col min="13740" max="13740" width="10.140625" style="1180" customWidth="1"/>
    <col min="13741" max="13741" width="5.140625" style="1180" customWidth="1"/>
    <col min="13742" max="13742" width="10.140625" style="1180" customWidth="1"/>
    <col min="13743" max="13743" width="6.42578125" style="1180" customWidth="1"/>
    <col min="13744" max="13744" width="11.42578125" style="1180"/>
    <col min="13745" max="13745" width="1.28515625" style="1180" customWidth="1"/>
    <col min="13746" max="13746" width="1.42578125" style="1180" customWidth="1"/>
    <col min="13747" max="13747" width="8.28515625" style="1180" customWidth="1"/>
    <col min="13748" max="13748" width="11.42578125" style="1180"/>
    <col min="13749" max="13750" width="10.7109375" style="1180" customWidth="1"/>
    <col min="13751" max="13751" width="10.28515625" style="1180" customWidth="1"/>
    <col min="13752" max="13752" width="11.28515625" style="1180" customWidth="1"/>
    <col min="13753" max="13753" width="7.7109375" style="1180" customWidth="1"/>
    <col min="13754" max="13754" width="10.140625" style="1180" customWidth="1"/>
    <col min="13755" max="13755" width="6.5703125" style="1180" customWidth="1"/>
    <col min="13756" max="13756" width="1.140625" style="1180" customWidth="1"/>
    <col min="13757" max="13757" width="24.5703125" style="1180" customWidth="1"/>
    <col min="13758" max="13758" width="9.85546875" style="1180" customWidth="1"/>
    <col min="13759" max="13759" width="10.7109375" style="1180" customWidth="1"/>
    <col min="13760" max="13760" width="10.85546875" style="1180" customWidth="1"/>
    <col min="13761" max="13761" width="11.140625" style="1180" customWidth="1"/>
    <col min="13762" max="13762" width="9.85546875" style="1180" customWidth="1"/>
    <col min="13763" max="13763" width="1" style="1180" customWidth="1"/>
    <col min="13764" max="13764" width="16.5703125" style="1180" customWidth="1"/>
    <col min="13765" max="13765" width="0.5703125" style="1180" customWidth="1"/>
    <col min="13766" max="13766" width="0.7109375" style="1180" customWidth="1"/>
    <col min="13767" max="13767" width="27.85546875" style="1180" customWidth="1"/>
    <col min="13768" max="13768" width="0.85546875" style="1180" customWidth="1"/>
    <col min="13769" max="13769" width="27.42578125" style="1180" customWidth="1"/>
    <col min="13770" max="13770" width="14.7109375" style="1180" customWidth="1"/>
    <col min="13771" max="13771" width="0.42578125" style="1180" customWidth="1"/>
    <col min="13772" max="13772" width="0.7109375" style="1180" customWidth="1"/>
    <col min="13773" max="13773" width="21.7109375" style="1180" customWidth="1"/>
    <col min="13774" max="13774" width="1.28515625" style="1180" customWidth="1"/>
    <col min="13775" max="13775" width="21.140625" style="1180" customWidth="1"/>
    <col min="13776" max="13980" width="11.42578125" style="1180"/>
    <col min="13981" max="13981" width="0.7109375" style="1180" customWidth="1"/>
    <col min="13982" max="13983" width="1.5703125" style="1180" customWidth="1"/>
    <col min="13984" max="13984" width="16.42578125" style="1180" customWidth="1"/>
    <col min="13985" max="13987" width="10.42578125" style="1180" customWidth="1"/>
    <col min="13988" max="13988" width="8.7109375" style="1180" customWidth="1"/>
    <col min="13989" max="13989" width="0.7109375" style="1180" customWidth="1"/>
    <col min="13990" max="13990" width="3.140625" style="1180" customWidth="1"/>
    <col min="13991" max="13991" width="1.140625" style="1180" customWidth="1"/>
    <col min="13992" max="13992" width="18" style="1180" customWidth="1"/>
    <col min="13993" max="13993" width="9.42578125" style="1180" customWidth="1"/>
    <col min="13994" max="13994" width="8.7109375" style="1180" customWidth="1"/>
    <col min="13995" max="13995" width="9.28515625" style="1180" customWidth="1"/>
    <col min="13996" max="13996" width="10.140625" style="1180" customWidth="1"/>
    <col min="13997" max="13997" width="5.140625" style="1180" customWidth="1"/>
    <col min="13998" max="13998" width="10.140625" style="1180" customWidth="1"/>
    <col min="13999" max="13999" width="6.42578125" style="1180" customWidth="1"/>
    <col min="14000" max="14000" width="11.42578125" style="1180"/>
    <col min="14001" max="14001" width="1.28515625" style="1180" customWidth="1"/>
    <col min="14002" max="14002" width="1.42578125" style="1180" customWidth="1"/>
    <col min="14003" max="14003" width="8.28515625" style="1180" customWidth="1"/>
    <col min="14004" max="14004" width="11.42578125" style="1180"/>
    <col min="14005" max="14006" width="10.7109375" style="1180" customWidth="1"/>
    <col min="14007" max="14007" width="10.28515625" style="1180" customWidth="1"/>
    <col min="14008" max="14008" width="11.28515625" style="1180" customWidth="1"/>
    <col min="14009" max="14009" width="7.7109375" style="1180" customWidth="1"/>
    <col min="14010" max="14010" width="10.140625" style="1180" customWidth="1"/>
    <col min="14011" max="14011" width="6.5703125" style="1180" customWidth="1"/>
    <col min="14012" max="14012" width="1.140625" style="1180" customWidth="1"/>
    <col min="14013" max="14013" width="24.5703125" style="1180" customWidth="1"/>
    <col min="14014" max="14014" width="9.85546875" style="1180" customWidth="1"/>
    <col min="14015" max="14015" width="10.7109375" style="1180" customWidth="1"/>
    <col min="14016" max="14016" width="10.85546875" style="1180" customWidth="1"/>
    <col min="14017" max="14017" width="11.140625" style="1180" customWidth="1"/>
    <col min="14018" max="14018" width="9.85546875" style="1180" customWidth="1"/>
    <col min="14019" max="14019" width="1" style="1180" customWidth="1"/>
    <col min="14020" max="14020" width="16.5703125" style="1180" customWidth="1"/>
    <col min="14021" max="14021" width="0.5703125" style="1180" customWidth="1"/>
    <col min="14022" max="14022" width="0.7109375" style="1180" customWidth="1"/>
    <col min="14023" max="14023" width="27.85546875" style="1180" customWidth="1"/>
    <col min="14024" max="14024" width="0.85546875" style="1180" customWidth="1"/>
    <col min="14025" max="14025" width="27.42578125" style="1180" customWidth="1"/>
    <col min="14026" max="14026" width="14.7109375" style="1180" customWidth="1"/>
    <col min="14027" max="14027" width="0.42578125" style="1180" customWidth="1"/>
    <col min="14028" max="14028" width="0.7109375" style="1180" customWidth="1"/>
    <col min="14029" max="14029" width="21.7109375" style="1180" customWidth="1"/>
    <col min="14030" max="14030" width="1.28515625" style="1180" customWidth="1"/>
    <col min="14031" max="14031" width="21.140625" style="1180" customWidth="1"/>
    <col min="14032" max="14236" width="11.42578125" style="1180"/>
    <col min="14237" max="14237" width="0.7109375" style="1180" customWidth="1"/>
    <col min="14238" max="14239" width="1.5703125" style="1180" customWidth="1"/>
    <col min="14240" max="14240" width="16.42578125" style="1180" customWidth="1"/>
    <col min="14241" max="14243" width="10.42578125" style="1180" customWidth="1"/>
    <col min="14244" max="14244" width="8.7109375" style="1180" customWidth="1"/>
    <col min="14245" max="14245" width="0.7109375" style="1180" customWidth="1"/>
    <col min="14246" max="14246" width="3.140625" style="1180" customWidth="1"/>
    <col min="14247" max="14247" width="1.140625" style="1180" customWidth="1"/>
    <col min="14248" max="14248" width="18" style="1180" customWidth="1"/>
    <col min="14249" max="14249" width="9.42578125" style="1180" customWidth="1"/>
    <col min="14250" max="14250" width="8.7109375" style="1180" customWidth="1"/>
    <col min="14251" max="14251" width="9.28515625" style="1180" customWidth="1"/>
    <col min="14252" max="14252" width="10.140625" style="1180" customWidth="1"/>
    <col min="14253" max="14253" width="5.140625" style="1180" customWidth="1"/>
    <col min="14254" max="14254" width="10.140625" style="1180" customWidth="1"/>
    <col min="14255" max="14255" width="6.42578125" style="1180" customWidth="1"/>
    <col min="14256" max="14256" width="11.42578125" style="1180"/>
    <col min="14257" max="14257" width="1.28515625" style="1180" customWidth="1"/>
    <col min="14258" max="14258" width="1.42578125" style="1180" customWidth="1"/>
    <col min="14259" max="14259" width="8.28515625" style="1180" customWidth="1"/>
    <col min="14260" max="14260" width="11.42578125" style="1180"/>
    <col min="14261" max="14262" width="10.7109375" style="1180" customWidth="1"/>
    <col min="14263" max="14263" width="10.28515625" style="1180" customWidth="1"/>
    <col min="14264" max="14264" width="11.28515625" style="1180" customWidth="1"/>
    <col min="14265" max="14265" width="7.7109375" style="1180" customWidth="1"/>
    <col min="14266" max="14266" width="10.140625" style="1180" customWidth="1"/>
    <col min="14267" max="14267" width="6.5703125" style="1180" customWidth="1"/>
    <col min="14268" max="14268" width="1.140625" style="1180" customWidth="1"/>
    <col min="14269" max="14269" width="24.5703125" style="1180" customWidth="1"/>
    <col min="14270" max="14270" width="9.85546875" style="1180" customWidth="1"/>
    <col min="14271" max="14271" width="10.7109375" style="1180" customWidth="1"/>
    <col min="14272" max="14272" width="10.85546875" style="1180" customWidth="1"/>
    <col min="14273" max="14273" width="11.140625" style="1180" customWidth="1"/>
    <col min="14274" max="14274" width="9.85546875" style="1180" customWidth="1"/>
    <col min="14275" max="14275" width="1" style="1180" customWidth="1"/>
    <col min="14276" max="14276" width="16.5703125" style="1180" customWidth="1"/>
    <col min="14277" max="14277" width="0.5703125" style="1180" customWidth="1"/>
    <col min="14278" max="14278" width="0.7109375" style="1180" customWidth="1"/>
    <col min="14279" max="14279" width="27.85546875" style="1180" customWidth="1"/>
    <col min="14280" max="14280" width="0.85546875" style="1180" customWidth="1"/>
    <col min="14281" max="14281" width="27.42578125" style="1180" customWidth="1"/>
    <col min="14282" max="14282" width="14.7109375" style="1180" customWidth="1"/>
    <col min="14283" max="14283" width="0.42578125" style="1180" customWidth="1"/>
    <col min="14284" max="14284" width="0.7109375" style="1180" customWidth="1"/>
    <col min="14285" max="14285" width="21.7109375" style="1180" customWidth="1"/>
    <col min="14286" max="14286" width="1.28515625" style="1180" customWidth="1"/>
    <col min="14287" max="14287" width="21.140625" style="1180" customWidth="1"/>
    <col min="14288" max="14492" width="11.42578125" style="1180"/>
    <col min="14493" max="14493" width="0.7109375" style="1180" customWidth="1"/>
    <col min="14494" max="14495" width="1.5703125" style="1180" customWidth="1"/>
    <col min="14496" max="14496" width="16.42578125" style="1180" customWidth="1"/>
    <col min="14497" max="14499" width="10.42578125" style="1180" customWidth="1"/>
    <col min="14500" max="14500" width="8.7109375" style="1180" customWidth="1"/>
    <col min="14501" max="14501" width="0.7109375" style="1180" customWidth="1"/>
    <col min="14502" max="14502" width="3.140625" style="1180" customWidth="1"/>
    <col min="14503" max="14503" width="1.140625" style="1180" customWidth="1"/>
    <col min="14504" max="14504" width="18" style="1180" customWidth="1"/>
    <col min="14505" max="14505" width="9.42578125" style="1180" customWidth="1"/>
    <col min="14506" max="14506" width="8.7109375" style="1180" customWidth="1"/>
    <col min="14507" max="14507" width="9.28515625" style="1180" customWidth="1"/>
    <col min="14508" max="14508" width="10.140625" style="1180" customWidth="1"/>
    <col min="14509" max="14509" width="5.140625" style="1180" customWidth="1"/>
    <col min="14510" max="14510" width="10.140625" style="1180" customWidth="1"/>
    <col min="14511" max="14511" width="6.42578125" style="1180" customWidth="1"/>
    <col min="14512" max="14512" width="11.42578125" style="1180"/>
    <col min="14513" max="14513" width="1.28515625" style="1180" customWidth="1"/>
    <col min="14514" max="14514" width="1.42578125" style="1180" customWidth="1"/>
    <col min="14515" max="14515" width="8.28515625" style="1180" customWidth="1"/>
    <col min="14516" max="14516" width="11.42578125" style="1180"/>
    <col min="14517" max="14518" width="10.7109375" style="1180" customWidth="1"/>
    <col min="14519" max="14519" width="10.28515625" style="1180" customWidth="1"/>
    <col min="14520" max="14520" width="11.28515625" style="1180" customWidth="1"/>
    <col min="14521" max="14521" width="7.7109375" style="1180" customWidth="1"/>
    <col min="14522" max="14522" width="10.140625" style="1180" customWidth="1"/>
    <col min="14523" max="14523" width="6.5703125" style="1180" customWidth="1"/>
    <col min="14524" max="14524" width="1.140625" style="1180" customWidth="1"/>
    <col min="14525" max="14525" width="24.5703125" style="1180" customWidth="1"/>
    <col min="14526" max="14526" width="9.85546875" style="1180" customWidth="1"/>
    <col min="14527" max="14527" width="10.7109375" style="1180" customWidth="1"/>
    <col min="14528" max="14528" width="10.85546875" style="1180" customWidth="1"/>
    <col min="14529" max="14529" width="11.140625" style="1180" customWidth="1"/>
    <col min="14530" max="14530" width="9.85546875" style="1180" customWidth="1"/>
    <col min="14531" max="14531" width="1" style="1180" customWidth="1"/>
    <col min="14532" max="14532" width="16.5703125" style="1180" customWidth="1"/>
    <col min="14533" max="14533" width="0.5703125" style="1180" customWidth="1"/>
    <col min="14534" max="14534" width="0.7109375" style="1180" customWidth="1"/>
    <col min="14535" max="14535" width="27.85546875" style="1180" customWidth="1"/>
    <col min="14536" max="14536" width="0.85546875" style="1180" customWidth="1"/>
    <col min="14537" max="14537" width="27.42578125" style="1180" customWidth="1"/>
    <col min="14538" max="14538" width="14.7109375" style="1180" customWidth="1"/>
    <col min="14539" max="14539" width="0.42578125" style="1180" customWidth="1"/>
    <col min="14540" max="14540" width="0.7109375" style="1180" customWidth="1"/>
    <col min="14541" max="14541" width="21.7109375" style="1180" customWidth="1"/>
    <col min="14542" max="14542" width="1.28515625" style="1180" customWidth="1"/>
    <col min="14543" max="14543" width="21.140625" style="1180" customWidth="1"/>
    <col min="14544" max="14748" width="11.42578125" style="1180"/>
    <col min="14749" max="14749" width="0.7109375" style="1180" customWidth="1"/>
    <col min="14750" max="14751" width="1.5703125" style="1180" customWidth="1"/>
    <col min="14752" max="14752" width="16.42578125" style="1180" customWidth="1"/>
    <col min="14753" max="14755" width="10.42578125" style="1180" customWidth="1"/>
    <col min="14756" max="14756" width="8.7109375" style="1180" customWidth="1"/>
    <col min="14757" max="14757" width="0.7109375" style="1180" customWidth="1"/>
    <col min="14758" max="14758" width="3.140625" style="1180" customWidth="1"/>
    <col min="14759" max="14759" width="1.140625" style="1180" customWidth="1"/>
    <col min="14760" max="14760" width="18" style="1180" customWidth="1"/>
    <col min="14761" max="14761" width="9.42578125" style="1180" customWidth="1"/>
    <col min="14762" max="14762" width="8.7109375" style="1180" customWidth="1"/>
    <col min="14763" max="14763" width="9.28515625" style="1180" customWidth="1"/>
    <col min="14764" max="14764" width="10.140625" style="1180" customWidth="1"/>
    <col min="14765" max="14765" width="5.140625" style="1180" customWidth="1"/>
    <col min="14766" max="14766" width="10.140625" style="1180" customWidth="1"/>
    <col min="14767" max="14767" width="6.42578125" style="1180" customWidth="1"/>
    <col min="14768" max="14768" width="11.42578125" style="1180"/>
    <col min="14769" max="14769" width="1.28515625" style="1180" customWidth="1"/>
    <col min="14770" max="14770" width="1.42578125" style="1180" customWidth="1"/>
    <col min="14771" max="14771" width="8.28515625" style="1180" customWidth="1"/>
    <col min="14772" max="14772" width="11.42578125" style="1180"/>
    <col min="14773" max="14774" width="10.7109375" style="1180" customWidth="1"/>
    <col min="14775" max="14775" width="10.28515625" style="1180" customWidth="1"/>
    <col min="14776" max="14776" width="11.28515625" style="1180" customWidth="1"/>
    <col min="14777" max="14777" width="7.7109375" style="1180" customWidth="1"/>
    <col min="14778" max="14778" width="10.140625" style="1180" customWidth="1"/>
    <col min="14779" max="14779" width="6.5703125" style="1180" customWidth="1"/>
    <col min="14780" max="14780" width="1.140625" style="1180" customWidth="1"/>
    <col min="14781" max="14781" width="24.5703125" style="1180" customWidth="1"/>
    <col min="14782" max="14782" width="9.85546875" style="1180" customWidth="1"/>
    <col min="14783" max="14783" width="10.7109375" style="1180" customWidth="1"/>
    <col min="14784" max="14784" width="10.85546875" style="1180" customWidth="1"/>
    <col min="14785" max="14785" width="11.140625" style="1180" customWidth="1"/>
    <col min="14786" max="14786" width="9.85546875" style="1180" customWidth="1"/>
    <col min="14787" max="14787" width="1" style="1180" customWidth="1"/>
    <col min="14788" max="14788" width="16.5703125" style="1180" customWidth="1"/>
    <col min="14789" max="14789" width="0.5703125" style="1180" customWidth="1"/>
    <col min="14790" max="14790" width="0.7109375" style="1180" customWidth="1"/>
    <col min="14791" max="14791" width="27.85546875" style="1180" customWidth="1"/>
    <col min="14792" max="14792" width="0.85546875" style="1180" customWidth="1"/>
    <col min="14793" max="14793" width="27.42578125" style="1180" customWidth="1"/>
    <col min="14794" max="14794" width="14.7109375" style="1180" customWidth="1"/>
    <col min="14795" max="14795" width="0.42578125" style="1180" customWidth="1"/>
    <col min="14796" max="14796" width="0.7109375" style="1180" customWidth="1"/>
    <col min="14797" max="14797" width="21.7109375" style="1180" customWidth="1"/>
    <col min="14798" max="14798" width="1.28515625" style="1180" customWidth="1"/>
    <col min="14799" max="14799" width="21.140625" style="1180" customWidth="1"/>
    <col min="14800" max="15004" width="11.42578125" style="1180"/>
    <col min="15005" max="15005" width="0.7109375" style="1180" customWidth="1"/>
    <col min="15006" max="15007" width="1.5703125" style="1180" customWidth="1"/>
    <col min="15008" max="15008" width="16.42578125" style="1180" customWidth="1"/>
    <col min="15009" max="15011" width="10.42578125" style="1180" customWidth="1"/>
    <col min="15012" max="15012" width="8.7109375" style="1180" customWidth="1"/>
    <col min="15013" max="15013" width="0.7109375" style="1180" customWidth="1"/>
    <col min="15014" max="15014" width="3.140625" style="1180" customWidth="1"/>
    <col min="15015" max="15015" width="1.140625" style="1180" customWidth="1"/>
    <col min="15016" max="15016" width="18" style="1180" customWidth="1"/>
    <col min="15017" max="15017" width="9.42578125" style="1180" customWidth="1"/>
    <col min="15018" max="15018" width="8.7109375" style="1180" customWidth="1"/>
    <col min="15019" max="15019" width="9.28515625" style="1180" customWidth="1"/>
    <col min="15020" max="15020" width="10.140625" style="1180" customWidth="1"/>
    <col min="15021" max="15021" width="5.140625" style="1180" customWidth="1"/>
    <col min="15022" max="15022" width="10.140625" style="1180" customWidth="1"/>
    <col min="15023" max="15023" width="6.42578125" style="1180" customWidth="1"/>
    <col min="15024" max="15024" width="11.42578125" style="1180"/>
    <col min="15025" max="15025" width="1.28515625" style="1180" customWidth="1"/>
    <col min="15026" max="15026" width="1.42578125" style="1180" customWidth="1"/>
    <col min="15027" max="15027" width="8.28515625" style="1180" customWidth="1"/>
    <col min="15028" max="15028" width="11.42578125" style="1180"/>
    <col min="15029" max="15030" width="10.7109375" style="1180" customWidth="1"/>
    <col min="15031" max="15031" width="10.28515625" style="1180" customWidth="1"/>
    <col min="15032" max="15032" width="11.28515625" style="1180" customWidth="1"/>
    <col min="15033" max="15033" width="7.7109375" style="1180" customWidth="1"/>
    <col min="15034" max="15034" width="10.140625" style="1180" customWidth="1"/>
    <col min="15035" max="15035" width="6.5703125" style="1180" customWidth="1"/>
    <col min="15036" max="15036" width="1.140625" style="1180" customWidth="1"/>
    <col min="15037" max="15037" width="24.5703125" style="1180" customWidth="1"/>
    <col min="15038" max="15038" width="9.85546875" style="1180" customWidth="1"/>
    <col min="15039" max="15039" width="10.7109375" style="1180" customWidth="1"/>
    <col min="15040" max="15040" width="10.85546875" style="1180" customWidth="1"/>
    <col min="15041" max="15041" width="11.140625" style="1180" customWidth="1"/>
    <col min="15042" max="15042" width="9.85546875" style="1180" customWidth="1"/>
    <col min="15043" max="15043" width="1" style="1180" customWidth="1"/>
    <col min="15044" max="15044" width="16.5703125" style="1180" customWidth="1"/>
    <col min="15045" max="15045" width="0.5703125" style="1180" customWidth="1"/>
    <col min="15046" max="15046" width="0.7109375" style="1180" customWidth="1"/>
    <col min="15047" max="15047" width="27.85546875" style="1180" customWidth="1"/>
    <col min="15048" max="15048" width="0.85546875" style="1180" customWidth="1"/>
    <col min="15049" max="15049" width="27.42578125" style="1180" customWidth="1"/>
    <col min="15050" max="15050" width="14.7109375" style="1180" customWidth="1"/>
    <col min="15051" max="15051" width="0.42578125" style="1180" customWidth="1"/>
    <col min="15052" max="15052" width="0.7109375" style="1180" customWidth="1"/>
    <col min="15053" max="15053" width="21.7109375" style="1180" customWidth="1"/>
    <col min="15054" max="15054" width="1.28515625" style="1180" customWidth="1"/>
    <col min="15055" max="15055" width="21.140625" style="1180" customWidth="1"/>
    <col min="15056" max="15260" width="11.42578125" style="1180"/>
    <col min="15261" max="15261" width="0.7109375" style="1180" customWidth="1"/>
    <col min="15262" max="15263" width="1.5703125" style="1180" customWidth="1"/>
    <col min="15264" max="15264" width="16.42578125" style="1180" customWidth="1"/>
    <col min="15265" max="15267" width="10.42578125" style="1180" customWidth="1"/>
    <col min="15268" max="15268" width="8.7109375" style="1180" customWidth="1"/>
    <col min="15269" max="15269" width="0.7109375" style="1180" customWidth="1"/>
    <col min="15270" max="15270" width="3.140625" style="1180" customWidth="1"/>
    <col min="15271" max="15271" width="1.140625" style="1180" customWidth="1"/>
    <col min="15272" max="15272" width="18" style="1180" customWidth="1"/>
    <col min="15273" max="15273" width="9.42578125" style="1180" customWidth="1"/>
    <col min="15274" max="15274" width="8.7109375" style="1180" customWidth="1"/>
    <col min="15275" max="15275" width="9.28515625" style="1180" customWidth="1"/>
    <col min="15276" max="15276" width="10.140625" style="1180" customWidth="1"/>
    <col min="15277" max="15277" width="5.140625" style="1180" customWidth="1"/>
    <col min="15278" max="15278" width="10.140625" style="1180" customWidth="1"/>
    <col min="15279" max="15279" width="6.42578125" style="1180" customWidth="1"/>
    <col min="15280" max="15280" width="11.42578125" style="1180"/>
    <col min="15281" max="15281" width="1.28515625" style="1180" customWidth="1"/>
    <col min="15282" max="15282" width="1.42578125" style="1180" customWidth="1"/>
    <col min="15283" max="15283" width="8.28515625" style="1180" customWidth="1"/>
    <col min="15284" max="15284" width="11.42578125" style="1180"/>
    <col min="15285" max="15286" width="10.7109375" style="1180" customWidth="1"/>
    <col min="15287" max="15287" width="10.28515625" style="1180" customWidth="1"/>
    <col min="15288" max="15288" width="11.28515625" style="1180" customWidth="1"/>
    <col min="15289" max="15289" width="7.7109375" style="1180" customWidth="1"/>
    <col min="15290" max="15290" width="10.140625" style="1180" customWidth="1"/>
    <col min="15291" max="15291" width="6.5703125" style="1180" customWidth="1"/>
    <col min="15292" max="15292" width="1.140625" style="1180" customWidth="1"/>
    <col min="15293" max="15293" width="24.5703125" style="1180" customWidth="1"/>
    <col min="15294" max="15294" width="9.85546875" style="1180" customWidth="1"/>
    <col min="15295" max="15295" width="10.7109375" style="1180" customWidth="1"/>
    <col min="15296" max="15296" width="10.85546875" style="1180" customWidth="1"/>
    <col min="15297" max="15297" width="11.140625" style="1180" customWidth="1"/>
    <col min="15298" max="15298" width="9.85546875" style="1180" customWidth="1"/>
    <col min="15299" max="15299" width="1" style="1180" customWidth="1"/>
    <col min="15300" max="15300" width="16.5703125" style="1180" customWidth="1"/>
    <col min="15301" max="15301" width="0.5703125" style="1180" customWidth="1"/>
    <col min="15302" max="15302" width="0.7109375" style="1180" customWidth="1"/>
    <col min="15303" max="15303" width="27.85546875" style="1180" customWidth="1"/>
    <col min="15304" max="15304" width="0.85546875" style="1180" customWidth="1"/>
    <col min="15305" max="15305" width="27.42578125" style="1180" customWidth="1"/>
    <col min="15306" max="15306" width="14.7109375" style="1180" customWidth="1"/>
    <col min="15307" max="15307" width="0.42578125" style="1180" customWidth="1"/>
    <col min="15308" max="15308" width="0.7109375" style="1180" customWidth="1"/>
    <col min="15309" max="15309" width="21.7109375" style="1180" customWidth="1"/>
    <col min="15310" max="15310" width="1.28515625" style="1180" customWidth="1"/>
    <col min="15311" max="15311" width="21.140625" style="1180" customWidth="1"/>
    <col min="15312" max="15516" width="11.42578125" style="1180"/>
    <col min="15517" max="15517" width="0.7109375" style="1180" customWidth="1"/>
    <col min="15518" max="15519" width="1.5703125" style="1180" customWidth="1"/>
    <col min="15520" max="15520" width="16.42578125" style="1180" customWidth="1"/>
    <col min="15521" max="15523" width="10.42578125" style="1180" customWidth="1"/>
    <col min="15524" max="15524" width="8.7109375" style="1180" customWidth="1"/>
    <col min="15525" max="15525" width="0.7109375" style="1180" customWidth="1"/>
    <col min="15526" max="15526" width="3.140625" style="1180" customWidth="1"/>
    <col min="15527" max="15527" width="1.140625" style="1180" customWidth="1"/>
    <col min="15528" max="15528" width="18" style="1180" customWidth="1"/>
    <col min="15529" max="15529" width="9.42578125" style="1180" customWidth="1"/>
    <col min="15530" max="15530" width="8.7109375" style="1180" customWidth="1"/>
    <col min="15531" max="15531" width="9.28515625" style="1180" customWidth="1"/>
    <col min="15532" max="15532" width="10.140625" style="1180" customWidth="1"/>
    <col min="15533" max="15533" width="5.140625" style="1180" customWidth="1"/>
    <col min="15534" max="15534" width="10.140625" style="1180" customWidth="1"/>
    <col min="15535" max="15535" width="6.42578125" style="1180" customWidth="1"/>
    <col min="15536" max="15536" width="11.42578125" style="1180"/>
    <col min="15537" max="15537" width="1.28515625" style="1180" customWidth="1"/>
    <col min="15538" max="15538" width="1.42578125" style="1180" customWidth="1"/>
    <col min="15539" max="15539" width="8.28515625" style="1180" customWidth="1"/>
    <col min="15540" max="15540" width="11.42578125" style="1180"/>
    <col min="15541" max="15542" width="10.7109375" style="1180" customWidth="1"/>
    <col min="15543" max="15543" width="10.28515625" style="1180" customWidth="1"/>
    <col min="15544" max="15544" width="11.28515625" style="1180" customWidth="1"/>
    <col min="15545" max="15545" width="7.7109375" style="1180" customWidth="1"/>
    <col min="15546" max="15546" width="10.140625" style="1180" customWidth="1"/>
    <col min="15547" max="15547" width="6.5703125" style="1180" customWidth="1"/>
    <col min="15548" max="15548" width="1.140625" style="1180" customWidth="1"/>
    <col min="15549" max="15549" width="24.5703125" style="1180" customWidth="1"/>
    <col min="15550" max="15550" width="9.85546875" style="1180" customWidth="1"/>
    <col min="15551" max="15551" width="10.7109375" style="1180" customWidth="1"/>
    <col min="15552" max="15552" width="10.85546875" style="1180" customWidth="1"/>
    <col min="15553" max="15553" width="11.140625" style="1180" customWidth="1"/>
    <col min="15554" max="15554" width="9.85546875" style="1180" customWidth="1"/>
    <col min="15555" max="15555" width="1" style="1180" customWidth="1"/>
    <col min="15556" max="15556" width="16.5703125" style="1180" customWidth="1"/>
    <col min="15557" max="15557" width="0.5703125" style="1180" customWidth="1"/>
    <col min="15558" max="15558" width="0.7109375" style="1180" customWidth="1"/>
    <col min="15559" max="15559" width="27.85546875" style="1180" customWidth="1"/>
    <col min="15560" max="15560" width="0.85546875" style="1180" customWidth="1"/>
    <col min="15561" max="15561" width="27.42578125" style="1180" customWidth="1"/>
    <col min="15562" max="15562" width="14.7109375" style="1180" customWidth="1"/>
    <col min="15563" max="15563" width="0.42578125" style="1180" customWidth="1"/>
    <col min="15564" max="15564" width="0.7109375" style="1180" customWidth="1"/>
    <col min="15565" max="15565" width="21.7109375" style="1180" customWidth="1"/>
    <col min="15566" max="15566" width="1.28515625" style="1180" customWidth="1"/>
    <col min="15567" max="15567" width="21.140625" style="1180" customWidth="1"/>
    <col min="15568" max="15772" width="11.42578125" style="1180"/>
    <col min="15773" max="15773" width="0.7109375" style="1180" customWidth="1"/>
    <col min="15774" max="15775" width="1.5703125" style="1180" customWidth="1"/>
    <col min="15776" max="15776" width="16.42578125" style="1180" customWidth="1"/>
    <col min="15777" max="15779" width="10.42578125" style="1180" customWidth="1"/>
    <col min="15780" max="15780" width="8.7109375" style="1180" customWidth="1"/>
    <col min="15781" max="15781" width="0.7109375" style="1180" customWidth="1"/>
    <col min="15782" max="15782" width="3.140625" style="1180" customWidth="1"/>
    <col min="15783" max="15783" width="1.140625" style="1180" customWidth="1"/>
    <col min="15784" max="15784" width="18" style="1180" customWidth="1"/>
    <col min="15785" max="15785" width="9.42578125" style="1180" customWidth="1"/>
    <col min="15786" max="15786" width="8.7109375" style="1180" customWidth="1"/>
    <col min="15787" max="15787" width="9.28515625" style="1180" customWidth="1"/>
    <col min="15788" max="15788" width="10.140625" style="1180" customWidth="1"/>
    <col min="15789" max="15789" width="5.140625" style="1180" customWidth="1"/>
    <col min="15790" max="15790" width="10.140625" style="1180" customWidth="1"/>
    <col min="15791" max="15791" width="6.42578125" style="1180" customWidth="1"/>
    <col min="15792" max="15792" width="11.42578125" style="1180"/>
    <col min="15793" max="15793" width="1.28515625" style="1180" customWidth="1"/>
    <col min="15794" max="15794" width="1.42578125" style="1180" customWidth="1"/>
    <col min="15795" max="15795" width="8.28515625" style="1180" customWidth="1"/>
    <col min="15796" max="15796" width="11.42578125" style="1180"/>
    <col min="15797" max="15798" width="10.7109375" style="1180" customWidth="1"/>
    <col min="15799" max="15799" width="10.28515625" style="1180" customWidth="1"/>
    <col min="15800" max="15800" width="11.28515625" style="1180" customWidth="1"/>
    <col min="15801" max="15801" width="7.7109375" style="1180" customWidth="1"/>
    <col min="15802" max="15802" width="10.140625" style="1180" customWidth="1"/>
    <col min="15803" max="15803" width="6.5703125" style="1180" customWidth="1"/>
    <col min="15804" max="15804" width="1.140625" style="1180" customWidth="1"/>
    <col min="15805" max="15805" width="24.5703125" style="1180" customWidth="1"/>
    <col min="15806" max="15806" width="9.85546875" style="1180" customWidth="1"/>
    <col min="15807" max="15807" width="10.7109375" style="1180" customWidth="1"/>
    <col min="15808" max="15808" width="10.85546875" style="1180" customWidth="1"/>
    <col min="15809" max="15809" width="11.140625" style="1180" customWidth="1"/>
    <col min="15810" max="15810" width="9.85546875" style="1180" customWidth="1"/>
    <col min="15811" max="15811" width="1" style="1180" customWidth="1"/>
    <col min="15812" max="15812" width="16.5703125" style="1180" customWidth="1"/>
    <col min="15813" max="15813" width="0.5703125" style="1180" customWidth="1"/>
    <col min="15814" max="15814" width="0.7109375" style="1180" customWidth="1"/>
    <col min="15815" max="15815" width="27.85546875" style="1180" customWidth="1"/>
    <col min="15816" max="15816" width="0.85546875" style="1180" customWidth="1"/>
    <col min="15817" max="15817" width="27.42578125" style="1180" customWidth="1"/>
    <col min="15818" max="15818" width="14.7109375" style="1180" customWidth="1"/>
    <col min="15819" max="15819" width="0.42578125" style="1180" customWidth="1"/>
    <col min="15820" max="15820" width="0.7109375" style="1180" customWidth="1"/>
    <col min="15821" max="15821" width="21.7109375" style="1180" customWidth="1"/>
    <col min="15822" max="15822" width="1.28515625" style="1180" customWidth="1"/>
    <col min="15823" max="15823" width="21.140625" style="1180" customWidth="1"/>
    <col min="15824" max="16028" width="11.42578125" style="1180"/>
    <col min="16029" max="16029" width="0.7109375" style="1180" customWidth="1"/>
    <col min="16030" max="16031" width="1.5703125" style="1180" customWidth="1"/>
    <col min="16032" max="16032" width="16.42578125" style="1180" customWidth="1"/>
    <col min="16033" max="16035" width="10.42578125" style="1180" customWidth="1"/>
    <col min="16036" max="16036" width="8.7109375" style="1180" customWidth="1"/>
    <col min="16037" max="16037" width="0.7109375" style="1180" customWidth="1"/>
    <col min="16038" max="16038" width="3.140625" style="1180" customWidth="1"/>
    <col min="16039" max="16039" width="1.140625" style="1180" customWidth="1"/>
    <col min="16040" max="16040" width="18" style="1180" customWidth="1"/>
    <col min="16041" max="16041" width="9.42578125" style="1180" customWidth="1"/>
    <col min="16042" max="16042" width="8.7109375" style="1180" customWidth="1"/>
    <col min="16043" max="16043" width="9.28515625" style="1180" customWidth="1"/>
    <col min="16044" max="16044" width="10.140625" style="1180" customWidth="1"/>
    <col min="16045" max="16045" width="5.140625" style="1180" customWidth="1"/>
    <col min="16046" max="16046" width="10.140625" style="1180" customWidth="1"/>
    <col min="16047" max="16047" width="6.42578125" style="1180" customWidth="1"/>
    <col min="16048" max="16048" width="11.42578125" style="1180"/>
    <col min="16049" max="16049" width="1.28515625" style="1180" customWidth="1"/>
    <col min="16050" max="16050" width="1.42578125" style="1180" customWidth="1"/>
    <col min="16051" max="16051" width="8.28515625" style="1180" customWidth="1"/>
    <col min="16052" max="16052" width="11.42578125" style="1180"/>
    <col min="16053" max="16054" width="10.7109375" style="1180" customWidth="1"/>
    <col min="16055" max="16055" width="10.28515625" style="1180" customWidth="1"/>
    <col min="16056" max="16056" width="11.28515625" style="1180" customWidth="1"/>
    <col min="16057" max="16057" width="7.7109375" style="1180" customWidth="1"/>
    <col min="16058" max="16058" width="10.140625" style="1180" customWidth="1"/>
    <col min="16059" max="16059" width="6.5703125" style="1180" customWidth="1"/>
    <col min="16060" max="16060" width="1.140625" style="1180" customWidth="1"/>
    <col min="16061" max="16061" width="24.5703125" style="1180" customWidth="1"/>
    <col min="16062" max="16062" width="9.85546875" style="1180" customWidth="1"/>
    <col min="16063" max="16063" width="10.7109375" style="1180" customWidth="1"/>
    <col min="16064" max="16064" width="10.85546875" style="1180" customWidth="1"/>
    <col min="16065" max="16065" width="11.140625" style="1180" customWidth="1"/>
    <col min="16066" max="16066" width="9.85546875" style="1180" customWidth="1"/>
    <col min="16067" max="16067" width="1" style="1180" customWidth="1"/>
    <col min="16068" max="16068" width="16.5703125" style="1180" customWidth="1"/>
    <col min="16069" max="16069" width="0.5703125" style="1180" customWidth="1"/>
    <col min="16070" max="16070" width="0.7109375" style="1180" customWidth="1"/>
    <col min="16071" max="16071" width="27.85546875" style="1180" customWidth="1"/>
    <col min="16072" max="16072" width="0.85546875" style="1180" customWidth="1"/>
    <col min="16073" max="16073" width="27.42578125" style="1180" customWidth="1"/>
    <col min="16074" max="16074" width="14.7109375" style="1180" customWidth="1"/>
    <col min="16075" max="16075" width="0.42578125" style="1180" customWidth="1"/>
    <col min="16076" max="16076" width="0.7109375" style="1180" customWidth="1"/>
    <col min="16077" max="16077" width="21.7109375" style="1180" customWidth="1"/>
    <col min="16078" max="16078" width="1.28515625" style="1180" customWidth="1"/>
    <col min="16079" max="16079" width="21.140625" style="1180" customWidth="1"/>
    <col min="16080" max="16384" width="11.42578125" style="1180"/>
  </cols>
  <sheetData>
    <row r="1" spans="2:13" s="1207" customFormat="1" ht="1.9" customHeight="1"/>
    <row r="2" spans="2:13" s="1207" customFormat="1" ht="14.45" customHeight="1">
      <c r="B2" s="1790" t="s">
        <v>3440</v>
      </c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318"/>
    </row>
    <row r="3" spans="2:13" s="1207" customFormat="1" ht="13.5" customHeight="1" thickBot="1">
      <c r="B3" s="1791" t="s">
        <v>2719</v>
      </c>
      <c r="C3" s="1791"/>
      <c r="D3" s="1791"/>
      <c r="E3" s="1791"/>
      <c r="F3" s="1791"/>
      <c r="G3" s="1791"/>
      <c r="H3" s="1791"/>
      <c r="I3" s="1791"/>
      <c r="J3" s="1791"/>
      <c r="K3" s="1791"/>
      <c r="L3" s="1791"/>
      <c r="M3" s="1314"/>
    </row>
    <row r="4" spans="2:13" s="1207" customFormat="1" ht="3" customHeight="1">
      <c r="B4" s="1319"/>
      <c r="C4" s="1320"/>
      <c r="D4" s="1320"/>
      <c r="E4" s="1321"/>
      <c r="F4" s="1319"/>
      <c r="G4" s="1320"/>
      <c r="H4" s="1321"/>
      <c r="I4" s="1320"/>
      <c r="J4" s="1322"/>
      <c r="K4" s="1323"/>
      <c r="L4" s="1324"/>
      <c r="M4" s="1314"/>
    </row>
    <row r="5" spans="2:13" ht="9" customHeight="1">
      <c r="B5" s="1792" t="s">
        <v>3</v>
      </c>
      <c r="C5" s="1774"/>
      <c r="D5" s="1774"/>
      <c r="E5" s="1793"/>
      <c r="F5" s="1794" t="s">
        <v>3441</v>
      </c>
      <c r="G5" s="1795"/>
      <c r="H5" s="1796"/>
      <c r="I5" s="1325"/>
      <c r="J5" s="1795" t="s">
        <v>3442</v>
      </c>
      <c r="K5" s="1795"/>
      <c r="L5" s="1796"/>
      <c r="M5" s="1326"/>
    </row>
    <row r="6" spans="2:13" ht="7.5" customHeight="1">
      <c r="B6" s="1792"/>
      <c r="C6" s="1774"/>
      <c r="D6" s="1774"/>
      <c r="E6" s="1793"/>
      <c r="F6" s="1784"/>
      <c r="G6" s="1797"/>
      <c r="H6" s="1798"/>
      <c r="I6" s="1327"/>
      <c r="J6" s="1797"/>
      <c r="K6" s="1797"/>
      <c r="L6" s="1798"/>
      <c r="M6" s="1326"/>
    </row>
    <row r="7" spans="2:13" s="1207" customFormat="1" ht="15" customHeight="1">
      <c r="B7" s="1792"/>
      <c r="C7" s="1774"/>
      <c r="D7" s="1774"/>
      <c r="E7" s="1793"/>
      <c r="F7" s="1328" t="s">
        <v>3392</v>
      </c>
      <c r="G7" s="1329"/>
      <c r="H7" s="1330" t="s">
        <v>3393</v>
      </c>
      <c r="I7" s="1331"/>
      <c r="J7" s="1329" t="s">
        <v>3443</v>
      </c>
      <c r="K7" s="1329" t="s">
        <v>3444</v>
      </c>
      <c r="L7" s="1245"/>
      <c r="M7" s="1329"/>
    </row>
    <row r="8" spans="2:13" s="1207" customFormat="1" ht="1.5" customHeight="1">
      <c r="B8" s="1332"/>
      <c r="C8" s="1333"/>
      <c r="D8" s="1333"/>
      <c r="E8" s="1334"/>
      <c r="F8" s="1335"/>
      <c r="G8" s="1336"/>
      <c r="H8" s="1337"/>
      <c r="I8" s="1336"/>
      <c r="J8" s="1338"/>
      <c r="K8" s="1338"/>
      <c r="L8" s="1246"/>
      <c r="M8" s="1329"/>
    </row>
    <row r="9" spans="2:13" s="1207" customFormat="1" ht="13.9" customHeight="1">
      <c r="B9" s="1339"/>
      <c r="C9" s="1266"/>
      <c r="D9" s="1266"/>
      <c r="E9" s="1340" t="s">
        <v>3445</v>
      </c>
      <c r="F9" s="1341">
        <v>1251519106.4099998</v>
      </c>
      <c r="G9" s="1341"/>
      <c r="H9" s="1341">
        <v>1408348782.03</v>
      </c>
      <c r="I9" s="1341"/>
      <c r="J9" s="1341">
        <v>156829675.62000012</v>
      </c>
      <c r="K9" s="1342">
        <v>4.3723301564657362</v>
      </c>
      <c r="L9" s="1343"/>
      <c r="M9" s="1329"/>
    </row>
    <row r="10" spans="2:13" s="1207" customFormat="1" ht="10.5" customHeight="1">
      <c r="B10" s="1344"/>
      <c r="C10" s="1345"/>
      <c r="D10" s="1345"/>
      <c r="E10" s="1345"/>
      <c r="F10" s="1346" t="s">
        <v>3414</v>
      </c>
      <c r="G10" s="1347"/>
      <c r="H10" s="1346" t="s">
        <v>3414</v>
      </c>
      <c r="I10" s="1347"/>
      <c r="J10" s="1347"/>
      <c r="K10" s="1348"/>
      <c r="L10" s="1349"/>
      <c r="M10" s="1350"/>
    </row>
    <row r="11" spans="2:13" s="1207" customFormat="1" ht="6" customHeight="1">
      <c r="B11" s="1339"/>
      <c r="C11" s="1266"/>
      <c r="D11" s="1266"/>
      <c r="E11" s="1340"/>
      <c r="F11" s="1341"/>
      <c r="G11" s="1341"/>
      <c r="H11" s="1341"/>
      <c r="I11" s="1341"/>
      <c r="J11" s="1341"/>
      <c r="K11" s="1342"/>
      <c r="L11" s="1343"/>
      <c r="M11" s="1350"/>
    </row>
    <row r="12" spans="2:13" ht="14.25">
      <c r="B12" s="1351" t="s">
        <v>3415</v>
      </c>
      <c r="C12" s="1261"/>
      <c r="D12" s="1261"/>
      <c r="E12" s="1261"/>
      <c r="F12" s="1352">
        <v>1251519106.4099998</v>
      </c>
      <c r="G12" s="1352"/>
      <c r="H12" s="1352">
        <v>1408348782.03</v>
      </c>
      <c r="I12" s="1352"/>
      <c r="J12" s="1353">
        <v>156829675.62000012</v>
      </c>
      <c r="K12" s="1354">
        <v>4.3723301564657362</v>
      </c>
      <c r="L12" s="1355"/>
      <c r="M12" s="1356"/>
    </row>
    <row r="13" spans="2:13" s="1207" customFormat="1" ht="18.75" customHeight="1">
      <c r="B13" s="1339"/>
      <c r="C13" s="1266" t="s">
        <v>3446</v>
      </c>
      <c r="D13" s="1266"/>
      <c r="E13" s="1266"/>
      <c r="F13" s="1357">
        <v>718249243.14999998</v>
      </c>
      <c r="G13" s="1357"/>
      <c r="H13" s="1358">
        <v>1208300154.03</v>
      </c>
      <c r="I13" s="1357"/>
      <c r="J13" s="1358">
        <v>490050910.88</v>
      </c>
      <c r="K13" s="1359">
        <v>56.031504051514304</v>
      </c>
      <c r="L13" s="1360"/>
      <c r="M13" s="1361"/>
    </row>
    <row r="14" spans="2:13" s="1207" customFormat="1" ht="18.75" customHeight="1">
      <c r="B14" s="1280"/>
      <c r="C14" s="1223" t="s">
        <v>3447</v>
      </c>
      <c r="D14" s="1281"/>
      <c r="E14" s="1281"/>
      <c r="F14" s="1218">
        <v>0</v>
      </c>
      <c r="G14" s="1218"/>
      <c r="H14" s="1218">
        <v>0</v>
      </c>
      <c r="I14" s="1218"/>
      <c r="J14" s="1218">
        <v>0</v>
      </c>
      <c r="K14" s="1362" t="s">
        <v>3435</v>
      </c>
      <c r="L14" s="1363"/>
      <c r="M14" s="1361"/>
    </row>
    <row r="15" spans="2:13" s="1207" customFormat="1" ht="18.75" customHeight="1">
      <c r="B15" s="1280"/>
      <c r="C15" s="1223" t="s">
        <v>3448</v>
      </c>
      <c r="D15" s="1223"/>
      <c r="E15" s="1223"/>
      <c r="F15" s="1218">
        <v>25678087</v>
      </c>
      <c r="G15" s="1218"/>
      <c r="H15" s="1218">
        <v>37732128.710000001</v>
      </c>
      <c r="I15" s="1218"/>
      <c r="J15" s="1218">
        <v>12054041.710000001</v>
      </c>
      <c r="K15" s="1364">
        <v>36.289149790713338</v>
      </c>
      <c r="L15" s="1363"/>
      <c r="M15" s="1361"/>
    </row>
    <row r="16" spans="2:13" s="1207" customFormat="1" ht="18.75" customHeight="1">
      <c r="B16" s="1280"/>
      <c r="C16" s="1223" t="s">
        <v>3449</v>
      </c>
      <c r="D16" s="1223"/>
      <c r="E16" s="1223"/>
      <c r="F16" s="1218">
        <v>507591776.25999999</v>
      </c>
      <c r="G16" s="1218"/>
      <c r="H16" s="1218">
        <v>162316499.28999999</v>
      </c>
      <c r="I16" s="1218"/>
      <c r="J16" s="1218">
        <v>-345275276.97000003</v>
      </c>
      <c r="K16" s="1364">
        <v>-70.340711301044053</v>
      </c>
      <c r="L16" s="1363"/>
      <c r="M16" s="1361"/>
    </row>
    <row r="17" spans="2:13" ht="14.25">
      <c r="B17" s="1351" t="s">
        <v>3434</v>
      </c>
      <c r="C17" s="1262"/>
      <c r="D17" s="1262"/>
      <c r="E17" s="1262"/>
      <c r="F17" s="1352">
        <v>0</v>
      </c>
      <c r="G17" s="1352"/>
      <c r="H17" s="1352">
        <v>0</v>
      </c>
      <c r="I17" s="1352"/>
      <c r="J17" s="1365">
        <v>0</v>
      </c>
      <c r="K17" s="1366" t="s">
        <v>3435</v>
      </c>
      <c r="L17" s="1367"/>
      <c r="M17" s="1368"/>
    </row>
    <row r="18" spans="2:13" s="1207" customFormat="1" ht="10.15" customHeight="1">
      <c r="B18" s="1339"/>
      <c r="C18" s="1266" t="s">
        <v>3446</v>
      </c>
      <c r="D18" s="1266"/>
      <c r="E18" s="1266"/>
      <c r="F18" s="1369"/>
      <c r="G18" s="1369"/>
      <c r="H18" s="1369"/>
      <c r="I18" s="1369"/>
      <c r="J18" s="1358"/>
      <c r="K18" s="1370"/>
      <c r="L18" s="1371"/>
      <c r="M18" s="1361"/>
    </row>
    <row r="19" spans="2:13" ht="4.9000000000000004" customHeight="1" thickBot="1">
      <c r="B19" s="1372"/>
      <c r="C19" s="1373"/>
      <c r="D19" s="1789"/>
      <c r="E19" s="1789"/>
      <c r="F19" s="1374"/>
      <c r="G19" s="1374"/>
      <c r="H19" s="1374"/>
      <c r="I19" s="1374"/>
      <c r="J19" s="1374"/>
      <c r="K19" s="1375"/>
      <c r="L19" s="1376"/>
      <c r="M19" s="1368"/>
    </row>
    <row r="20" spans="2:13" ht="14.25">
      <c r="B20" s="1214" t="s">
        <v>3450</v>
      </c>
      <c r="G20" s="1180"/>
    </row>
    <row r="21" spans="2:13" ht="14.25">
      <c r="B21" s="1214"/>
      <c r="F21" s="1377"/>
      <c r="G21" s="1378"/>
      <c r="H21" s="1378"/>
      <c r="I21" s="1378"/>
      <c r="J21" s="1378"/>
      <c r="K21" s="1378"/>
    </row>
    <row r="22" spans="2:13" ht="13.9" customHeight="1"/>
    <row r="23" spans="2:13" ht="13.9" customHeight="1"/>
    <row r="24" spans="2:13" ht="13.9" customHeight="1"/>
    <row r="25" spans="2:13" ht="2.4500000000000002" customHeight="1"/>
    <row r="27" spans="2:13" ht="3.6" customHeight="1"/>
    <row r="28" spans="2:13" hidden="1"/>
  </sheetData>
  <mergeCells count="6">
    <mergeCell ref="D19:E19"/>
    <mergeCell ref="B2:L2"/>
    <mergeCell ref="B3:L3"/>
    <mergeCell ref="B5:E7"/>
    <mergeCell ref="F5:H6"/>
    <mergeCell ref="J5:L6"/>
  </mergeCells>
  <pageMargins left="0.7" right="0.7" top="0.75" bottom="0.75" header="0.3" footer="0.3"/>
  <pageSetup scale="5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"/>
  <sheetViews>
    <sheetView showGridLines="0" zoomScale="110" zoomScaleNormal="110" workbookViewId="0">
      <selection activeCell="F17" sqref="F17"/>
    </sheetView>
  </sheetViews>
  <sheetFormatPr baseColWidth="10" defaultRowHeight="14.25"/>
  <cols>
    <col min="1" max="1" width="1.140625" style="1180" customWidth="1"/>
    <col min="2" max="2" width="25.42578125" style="1180" customWidth="1"/>
    <col min="3" max="3" width="15.28515625" style="1180" customWidth="1"/>
    <col min="4" max="4" width="16.7109375" style="1180" customWidth="1"/>
    <col min="5" max="5" width="17" style="1180" customWidth="1"/>
    <col min="6" max="6" width="16.140625" style="1180" customWidth="1"/>
    <col min="7" max="7" width="16.5703125" style="1180" customWidth="1"/>
    <col min="8" max="8" width="1" style="1180" customWidth="1"/>
    <col min="9" max="9" width="1.28515625" style="1180" customWidth="1"/>
    <col min="10" max="10" width="11.42578125" style="1180"/>
    <col min="11" max="11" width="18.5703125" style="1180" bestFit="1" customWidth="1"/>
    <col min="12" max="188" width="11.42578125" style="1180"/>
    <col min="189" max="189" width="0.7109375" style="1180" customWidth="1"/>
    <col min="190" max="191" width="1.5703125" style="1180" customWidth="1"/>
    <col min="192" max="192" width="16.42578125" style="1180" customWidth="1"/>
    <col min="193" max="195" width="10.42578125" style="1180" customWidth="1"/>
    <col min="196" max="196" width="8.7109375" style="1180" customWidth="1"/>
    <col min="197" max="197" width="0.7109375" style="1180" customWidth="1"/>
    <col min="198" max="198" width="3.140625" style="1180" customWidth="1"/>
    <col min="199" max="199" width="1.140625" style="1180" customWidth="1"/>
    <col min="200" max="200" width="18" style="1180" customWidth="1"/>
    <col min="201" max="201" width="9.42578125" style="1180" customWidth="1"/>
    <col min="202" max="202" width="8.7109375" style="1180" customWidth="1"/>
    <col min="203" max="203" width="9.28515625" style="1180" customWidth="1"/>
    <col min="204" max="204" width="10.140625" style="1180" customWidth="1"/>
    <col min="205" max="205" width="5.140625" style="1180" customWidth="1"/>
    <col min="206" max="206" width="10.140625" style="1180" customWidth="1"/>
    <col min="207" max="207" width="6.42578125" style="1180" customWidth="1"/>
    <col min="208" max="208" width="11.42578125" style="1180"/>
    <col min="209" max="209" width="1.28515625" style="1180" customWidth="1"/>
    <col min="210" max="210" width="1.42578125" style="1180" customWidth="1"/>
    <col min="211" max="211" width="8.28515625" style="1180" customWidth="1"/>
    <col min="212" max="212" width="11.42578125" style="1180"/>
    <col min="213" max="214" width="10.7109375" style="1180" customWidth="1"/>
    <col min="215" max="215" width="10.28515625" style="1180" customWidth="1"/>
    <col min="216" max="216" width="11.28515625" style="1180" customWidth="1"/>
    <col min="217" max="217" width="7.7109375" style="1180" customWidth="1"/>
    <col min="218" max="218" width="10.140625" style="1180" customWidth="1"/>
    <col min="219" max="219" width="6.5703125" style="1180" customWidth="1"/>
    <col min="220" max="220" width="1.140625" style="1180" customWidth="1"/>
    <col min="221" max="221" width="24.5703125" style="1180" customWidth="1"/>
    <col min="222" max="222" width="9.85546875" style="1180" customWidth="1"/>
    <col min="223" max="223" width="10.7109375" style="1180" customWidth="1"/>
    <col min="224" max="224" width="10.85546875" style="1180" customWidth="1"/>
    <col min="225" max="225" width="11.140625" style="1180" customWidth="1"/>
    <col min="226" max="226" width="9.85546875" style="1180" customWidth="1"/>
    <col min="227" max="227" width="1" style="1180" customWidth="1"/>
    <col min="228" max="228" width="16.5703125" style="1180" customWidth="1"/>
    <col min="229" max="229" width="0.5703125" style="1180" customWidth="1"/>
    <col min="230" max="230" width="0.7109375" style="1180" customWidth="1"/>
    <col min="231" max="231" width="27.85546875" style="1180" customWidth="1"/>
    <col min="232" max="232" width="0.85546875" style="1180" customWidth="1"/>
    <col min="233" max="233" width="27.42578125" style="1180" customWidth="1"/>
    <col min="234" max="234" width="14.7109375" style="1180" customWidth="1"/>
    <col min="235" max="235" width="0.42578125" style="1180" customWidth="1"/>
    <col min="236" max="236" width="0.7109375" style="1180" customWidth="1"/>
    <col min="237" max="237" width="21.7109375" style="1180" customWidth="1"/>
    <col min="238" max="238" width="1.28515625" style="1180" customWidth="1"/>
    <col min="239" max="239" width="21.140625" style="1180" customWidth="1"/>
    <col min="240" max="444" width="11.42578125" style="1180"/>
    <col min="445" max="445" width="0.7109375" style="1180" customWidth="1"/>
    <col min="446" max="447" width="1.5703125" style="1180" customWidth="1"/>
    <col min="448" max="448" width="16.42578125" style="1180" customWidth="1"/>
    <col min="449" max="451" width="10.42578125" style="1180" customWidth="1"/>
    <col min="452" max="452" width="8.7109375" style="1180" customWidth="1"/>
    <col min="453" max="453" width="0.7109375" style="1180" customWidth="1"/>
    <col min="454" max="454" width="3.140625" style="1180" customWidth="1"/>
    <col min="455" max="455" width="1.140625" style="1180" customWidth="1"/>
    <col min="456" max="456" width="18" style="1180" customWidth="1"/>
    <col min="457" max="457" width="9.42578125" style="1180" customWidth="1"/>
    <col min="458" max="458" width="8.7109375" style="1180" customWidth="1"/>
    <col min="459" max="459" width="9.28515625" style="1180" customWidth="1"/>
    <col min="460" max="460" width="10.140625" style="1180" customWidth="1"/>
    <col min="461" max="461" width="5.140625" style="1180" customWidth="1"/>
    <col min="462" max="462" width="10.140625" style="1180" customWidth="1"/>
    <col min="463" max="463" width="6.42578125" style="1180" customWidth="1"/>
    <col min="464" max="464" width="11.42578125" style="1180"/>
    <col min="465" max="465" width="1.28515625" style="1180" customWidth="1"/>
    <col min="466" max="466" width="1.42578125" style="1180" customWidth="1"/>
    <col min="467" max="467" width="8.28515625" style="1180" customWidth="1"/>
    <col min="468" max="468" width="11.42578125" style="1180"/>
    <col min="469" max="470" width="10.7109375" style="1180" customWidth="1"/>
    <col min="471" max="471" width="10.28515625" style="1180" customWidth="1"/>
    <col min="472" max="472" width="11.28515625" style="1180" customWidth="1"/>
    <col min="473" max="473" width="7.7109375" style="1180" customWidth="1"/>
    <col min="474" max="474" width="10.140625" style="1180" customWidth="1"/>
    <col min="475" max="475" width="6.5703125" style="1180" customWidth="1"/>
    <col min="476" max="476" width="1.140625" style="1180" customWidth="1"/>
    <col min="477" max="477" width="24.5703125" style="1180" customWidth="1"/>
    <col min="478" max="478" width="9.85546875" style="1180" customWidth="1"/>
    <col min="479" max="479" width="10.7109375" style="1180" customWidth="1"/>
    <col min="480" max="480" width="10.85546875" style="1180" customWidth="1"/>
    <col min="481" max="481" width="11.140625" style="1180" customWidth="1"/>
    <col min="482" max="482" width="9.85546875" style="1180" customWidth="1"/>
    <col min="483" max="483" width="1" style="1180" customWidth="1"/>
    <col min="484" max="484" width="16.5703125" style="1180" customWidth="1"/>
    <col min="485" max="485" width="0.5703125" style="1180" customWidth="1"/>
    <col min="486" max="486" width="0.7109375" style="1180" customWidth="1"/>
    <col min="487" max="487" width="27.85546875" style="1180" customWidth="1"/>
    <col min="488" max="488" width="0.85546875" style="1180" customWidth="1"/>
    <col min="489" max="489" width="27.42578125" style="1180" customWidth="1"/>
    <col min="490" max="490" width="14.7109375" style="1180" customWidth="1"/>
    <col min="491" max="491" width="0.42578125" style="1180" customWidth="1"/>
    <col min="492" max="492" width="0.7109375" style="1180" customWidth="1"/>
    <col min="493" max="493" width="21.7109375" style="1180" customWidth="1"/>
    <col min="494" max="494" width="1.28515625" style="1180" customWidth="1"/>
    <col min="495" max="495" width="21.140625" style="1180" customWidth="1"/>
    <col min="496" max="700" width="11.42578125" style="1180"/>
    <col min="701" max="701" width="0.7109375" style="1180" customWidth="1"/>
    <col min="702" max="703" width="1.5703125" style="1180" customWidth="1"/>
    <col min="704" max="704" width="16.42578125" style="1180" customWidth="1"/>
    <col min="705" max="707" width="10.42578125" style="1180" customWidth="1"/>
    <col min="708" max="708" width="8.7109375" style="1180" customWidth="1"/>
    <col min="709" max="709" width="0.7109375" style="1180" customWidth="1"/>
    <col min="710" max="710" width="3.140625" style="1180" customWidth="1"/>
    <col min="711" max="711" width="1.140625" style="1180" customWidth="1"/>
    <col min="712" max="712" width="18" style="1180" customWidth="1"/>
    <col min="713" max="713" width="9.42578125" style="1180" customWidth="1"/>
    <col min="714" max="714" width="8.7109375" style="1180" customWidth="1"/>
    <col min="715" max="715" width="9.28515625" style="1180" customWidth="1"/>
    <col min="716" max="716" width="10.140625" style="1180" customWidth="1"/>
    <col min="717" max="717" width="5.140625" style="1180" customWidth="1"/>
    <col min="718" max="718" width="10.140625" style="1180" customWidth="1"/>
    <col min="719" max="719" width="6.42578125" style="1180" customWidth="1"/>
    <col min="720" max="720" width="11.42578125" style="1180"/>
    <col min="721" max="721" width="1.28515625" style="1180" customWidth="1"/>
    <col min="722" max="722" width="1.42578125" style="1180" customWidth="1"/>
    <col min="723" max="723" width="8.28515625" style="1180" customWidth="1"/>
    <col min="724" max="724" width="11.42578125" style="1180"/>
    <col min="725" max="726" width="10.7109375" style="1180" customWidth="1"/>
    <col min="727" max="727" width="10.28515625" style="1180" customWidth="1"/>
    <col min="728" max="728" width="11.28515625" style="1180" customWidth="1"/>
    <col min="729" max="729" width="7.7109375" style="1180" customWidth="1"/>
    <col min="730" max="730" width="10.140625" style="1180" customWidth="1"/>
    <col min="731" max="731" width="6.5703125" style="1180" customWidth="1"/>
    <col min="732" max="732" width="1.140625" style="1180" customWidth="1"/>
    <col min="733" max="733" width="24.5703125" style="1180" customWidth="1"/>
    <col min="734" max="734" width="9.85546875" style="1180" customWidth="1"/>
    <col min="735" max="735" width="10.7109375" style="1180" customWidth="1"/>
    <col min="736" max="736" width="10.85546875" style="1180" customWidth="1"/>
    <col min="737" max="737" width="11.140625" style="1180" customWidth="1"/>
    <col min="738" max="738" width="9.85546875" style="1180" customWidth="1"/>
    <col min="739" max="739" width="1" style="1180" customWidth="1"/>
    <col min="740" max="740" width="16.5703125" style="1180" customWidth="1"/>
    <col min="741" max="741" width="0.5703125" style="1180" customWidth="1"/>
    <col min="742" max="742" width="0.7109375" style="1180" customWidth="1"/>
    <col min="743" max="743" width="27.85546875" style="1180" customWidth="1"/>
    <col min="744" max="744" width="0.85546875" style="1180" customWidth="1"/>
    <col min="745" max="745" width="27.42578125" style="1180" customWidth="1"/>
    <col min="746" max="746" width="14.7109375" style="1180" customWidth="1"/>
    <col min="747" max="747" width="0.42578125" style="1180" customWidth="1"/>
    <col min="748" max="748" width="0.7109375" style="1180" customWidth="1"/>
    <col min="749" max="749" width="21.7109375" style="1180" customWidth="1"/>
    <col min="750" max="750" width="1.28515625" style="1180" customWidth="1"/>
    <col min="751" max="751" width="21.140625" style="1180" customWidth="1"/>
    <col min="752" max="956" width="11.42578125" style="1180"/>
    <col min="957" max="957" width="0.7109375" style="1180" customWidth="1"/>
    <col min="958" max="959" width="1.5703125" style="1180" customWidth="1"/>
    <col min="960" max="960" width="16.42578125" style="1180" customWidth="1"/>
    <col min="961" max="963" width="10.42578125" style="1180" customWidth="1"/>
    <col min="964" max="964" width="8.7109375" style="1180" customWidth="1"/>
    <col min="965" max="965" width="0.7109375" style="1180" customWidth="1"/>
    <col min="966" max="966" width="3.140625" style="1180" customWidth="1"/>
    <col min="967" max="967" width="1.140625" style="1180" customWidth="1"/>
    <col min="968" max="968" width="18" style="1180" customWidth="1"/>
    <col min="969" max="969" width="9.42578125" style="1180" customWidth="1"/>
    <col min="970" max="970" width="8.7109375" style="1180" customWidth="1"/>
    <col min="971" max="971" width="9.28515625" style="1180" customWidth="1"/>
    <col min="972" max="972" width="10.140625" style="1180" customWidth="1"/>
    <col min="973" max="973" width="5.140625" style="1180" customWidth="1"/>
    <col min="974" max="974" width="10.140625" style="1180" customWidth="1"/>
    <col min="975" max="975" width="6.42578125" style="1180" customWidth="1"/>
    <col min="976" max="976" width="11.42578125" style="1180"/>
    <col min="977" max="977" width="1.28515625" style="1180" customWidth="1"/>
    <col min="978" max="978" width="1.42578125" style="1180" customWidth="1"/>
    <col min="979" max="979" width="8.28515625" style="1180" customWidth="1"/>
    <col min="980" max="980" width="11.42578125" style="1180"/>
    <col min="981" max="982" width="10.7109375" style="1180" customWidth="1"/>
    <col min="983" max="983" width="10.28515625" style="1180" customWidth="1"/>
    <col min="984" max="984" width="11.28515625" style="1180" customWidth="1"/>
    <col min="985" max="985" width="7.7109375" style="1180" customWidth="1"/>
    <col min="986" max="986" width="10.140625" style="1180" customWidth="1"/>
    <col min="987" max="987" width="6.5703125" style="1180" customWidth="1"/>
    <col min="988" max="988" width="1.140625" style="1180" customWidth="1"/>
    <col min="989" max="989" width="24.5703125" style="1180" customWidth="1"/>
    <col min="990" max="990" width="9.85546875" style="1180" customWidth="1"/>
    <col min="991" max="991" width="10.7109375" style="1180" customWidth="1"/>
    <col min="992" max="992" width="10.85546875" style="1180" customWidth="1"/>
    <col min="993" max="993" width="11.140625" style="1180" customWidth="1"/>
    <col min="994" max="994" width="9.85546875" style="1180" customWidth="1"/>
    <col min="995" max="995" width="1" style="1180" customWidth="1"/>
    <col min="996" max="996" width="16.5703125" style="1180" customWidth="1"/>
    <col min="997" max="997" width="0.5703125" style="1180" customWidth="1"/>
    <col min="998" max="998" width="0.7109375" style="1180" customWidth="1"/>
    <col min="999" max="999" width="27.85546875" style="1180" customWidth="1"/>
    <col min="1000" max="1000" width="0.85546875" style="1180" customWidth="1"/>
    <col min="1001" max="1001" width="27.42578125" style="1180" customWidth="1"/>
    <col min="1002" max="1002" width="14.7109375" style="1180" customWidth="1"/>
    <col min="1003" max="1003" width="0.42578125" style="1180" customWidth="1"/>
    <col min="1004" max="1004" width="0.7109375" style="1180" customWidth="1"/>
    <col min="1005" max="1005" width="21.7109375" style="1180" customWidth="1"/>
    <col min="1006" max="1006" width="1.28515625" style="1180" customWidth="1"/>
    <col min="1007" max="1007" width="21.140625" style="1180" customWidth="1"/>
    <col min="1008" max="1212" width="11.42578125" style="1180"/>
    <col min="1213" max="1213" width="0.7109375" style="1180" customWidth="1"/>
    <col min="1214" max="1215" width="1.5703125" style="1180" customWidth="1"/>
    <col min="1216" max="1216" width="16.42578125" style="1180" customWidth="1"/>
    <col min="1217" max="1219" width="10.42578125" style="1180" customWidth="1"/>
    <col min="1220" max="1220" width="8.7109375" style="1180" customWidth="1"/>
    <col min="1221" max="1221" width="0.7109375" style="1180" customWidth="1"/>
    <col min="1222" max="1222" width="3.140625" style="1180" customWidth="1"/>
    <col min="1223" max="1223" width="1.140625" style="1180" customWidth="1"/>
    <col min="1224" max="1224" width="18" style="1180" customWidth="1"/>
    <col min="1225" max="1225" width="9.42578125" style="1180" customWidth="1"/>
    <col min="1226" max="1226" width="8.7109375" style="1180" customWidth="1"/>
    <col min="1227" max="1227" width="9.28515625" style="1180" customWidth="1"/>
    <col min="1228" max="1228" width="10.140625" style="1180" customWidth="1"/>
    <col min="1229" max="1229" width="5.140625" style="1180" customWidth="1"/>
    <col min="1230" max="1230" width="10.140625" style="1180" customWidth="1"/>
    <col min="1231" max="1231" width="6.42578125" style="1180" customWidth="1"/>
    <col min="1232" max="1232" width="11.42578125" style="1180"/>
    <col min="1233" max="1233" width="1.28515625" style="1180" customWidth="1"/>
    <col min="1234" max="1234" width="1.42578125" style="1180" customWidth="1"/>
    <col min="1235" max="1235" width="8.28515625" style="1180" customWidth="1"/>
    <col min="1236" max="1236" width="11.42578125" style="1180"/>
    <col min="1237" max="1238" width="10.7109375" style="1180" customWidth="1"/>
    <col min="1239" max="1239" width="10.28515625" style="1180" customWidth="1"/>
    <col min="1240" max="1240" width="11.28515625" style="1180" customWidth="1"/>
    <col min="1241" max="1241" width="7.7109375" style="1180" customWidth="1"/>
    <col min="1242" max="1242" width="10.140625" style="1180" customWidth="1"/>
    <col min="1243" max="1243" width="6.5703125" style="1180" customWidth="1"/>
    <col min="1244" max="1244" width="1.140625" style="1180" customWidth="1"/>
    <col min="1245" max="1245" width="24.5703125" style="1180" customWidth="1"/>
    <col min="1246" max="1246" width="9.85546875" style="1180" customWidth="1"/>
    <col min="1247" max="1247" width="10.7109375" style="1180" customWidth="1"/>
    <col min="1248" max="1248" width="10.85546875" style="1180" customWidth="1"/>
    <col min="1249" max="1249" width="11.140625" style="1180" customWidth="1"/>
    <col min="1250" max="1250" width="9.85546875" style="1180" customWidth="1"/>
    <col min="1251" max="1251" width="1" style="1180" customWidth="1"/>
    <col min="1252" max="1252" width="16.5703125" style="1180" customWidth="1"/>
    <col min="1253" max="1253" width="0.5703125" style="1180" customWidth="1"/>
    <col min="1254" max="1254" width="0.7109375" style="1180" customWidth="1"/>
    <col min="1255" max="1255" width="27.85546875" style="1180" customWidth="1"/>
    <col min="1256" max="1256" width="0.85546875" style="1180" customWidth="1"/>
    <col min="1257" max="1257" width="27.42578125" style="1180" customWidth="1"/>
    <col min="1258" max="1258" width="14.7109375" style="1180" customWidth="1"/>
    <col min="1259" max="1259" width="0.42578125" style="1180" customWidth="1"/>
    <col min="1260" max="1260" width="0.7109375" style="1180" customWidth="1"/>
    <col min="1261" max="1261" width="21.7109375" style="1180" customWidth="1"/>
    <col min="1262" max="1262" width="1.28515625" style="1180" customWidth="1"/>
    <col min="1263" max="1263" width="21.140625" style="1180" customWidth="1"/>
    <col min="1264" max="1468" width="11.42578125" style="1180"/>
    <col min="1469" max="1469" width="0.7109375" style="1180" customWidth="1"/>
    <col min="1470" max="1471" width="1.5703125" style="1180" customWidth="1"/>
    <col min="1472" max="1472" width="16.42578125" style="1180" customWidth="1"/>
    <col min="1473" max="1475" width="10.42578125" style="1180" customWidth="1"/>
    <col min="1476" max="1476" width="8.7109375" style="1180" customWidth="1"/>
    <col min="1477" max="1477" width="0.7109375" style="1180" customWidth="1"/>
    <col min="1478" max="1478" width="3.140625" style="1180" customWidth="1"/>
    <col min="1479" max="1479" width="1.140625" style="1180" customWidth="1"/>
    <col min="1480" max="1480" width="18" style="1180" customWidth="1"/>
    <col min="1481" max="1481" width="9.42578125" style="1180" customWidth="1"/>
    <col min="1482" max="1482" width="8.7109375" style="1180" customWidth="1"/>
    <col min="1483" max="1483" width="9.28515625" style="1180" customWidth="1"/>
    <col min="1484" max="1484" width="10.140625" style="1180" customWidth="1"/>
    <col min="1485" max="1485" width="5.140625" style="1180" customWidth="1"/>
    <col min="1486" max="1486" width="10.140625" style="1180" customWidth="1"/>
    <col min="1487" max="1487" width="6.42578125" style="1180" customWidth="1"/>
    <col min="1488" max="1488" width="11.42578125" style="1180"/>
    <col min="1489" max="1489" width="1.28515625" style="1180" customWidth="1"/>
    <col min="1490" max="1490" width="1.42578125" style="1180" customWidth="1"/>
    <col min="1491" max="1491" width="8.28515625" style="1180" customWidth="1"/>
    <col min="1492" max="1492" width="11.42578125" style="1180"/>
    <col min="1493" max="1494" width="10.7109375" style="1180" customWidth="1"/>
    <col min="1495" max="1495" width="10.28515625" style="1180" customWidth="1"/>
    <col min="1496" max="1496" width="11.28515625" style="1180" customWidth="1"/>
    <col min="1497" max="1497" width="7.7109375" style="1180" customWidth="1"/>
    <col min="1498" max="1498" width="10.140625" style="1180" customWidth="1"/>
    <col min="1499" max="1499" width="6.5703125" style="1180" customWidth="1"/>
    <col min="1500" max="1500" width="1.140625" style="1180" customWidth="1"/>
    <col min="1501" max="1501" width="24.5703125" style="1180" customWidth="1"/>
    <col min="1502" max="1502" width="9.85546875" style="1180" customWidth="1"/>
    <col min="1503" max="1503" width="10.7109375" style="1180" customWidth="1"/>
    <col min="1504" max="1504" width="10.85546875" style="1180" customWidth="1"/>
    <col min="1505" max="1505" width="11.140625" style="1180" customWidth="1"/>
    <col min="1506" max="1506" width="9.85546875" style="1180" customWidth="1"/>
    <col min="1507" max="1507" width="1" style="1180" customWidth="1"/>
    <col min="1508" max="1508" width="16.5703125" style="1180" customWidth="1"/>
    <col min="1509" max="1509" width="0.5703125" style="1180" customWidth="1"/>
    <col min="1510" max="1510" width="0.7109375" style="1180" customWidth="1"/>
    <col min="1511" max="1511" width="27.85546875" style="1180" customWidth="1"/>
    <col min="1512" max="1512" width="0.85546875" style="1180" customWidth="1"/>
    <col min="1513" max="1513" width="27.42578125" style="1180" customWidth="1"/>
    <col min="1514" max="1514" width="14.7109375" style="1180" customWidth="1"/>
    <col min="1515" max="1515" width="0.42578125" style="1180" customWidth="1"/>
    <col min="1516" max="1516" width="0.7109375" style="1180" customWidth="1"/>
    <col min="1517" max="1517" width="21.7109375" style="1180" customWidth="1"/>
    <col min="1518" max="1518" width="1.28515625" style="1180" customWidth="1"/>
    <col min="1519" max="1519" width="21.140625" style="1180" customWidth="1"/>
    <col min="1520" max="1724" width="11.42578125" style="1180"/>
    <col min="1725" max="1725" width="0.7109375" style="1180" customWidth="1"/>
    <col min="1726" max="1727" width="1.5703125" style="1180" customWidth="1"/>
    <col min="1728" max="1728" width="16.42578125" style="1180" customWidth="1"/>
    <col min="1729" max="1731" width="10.42578125" style="1180" customWidth="1"/>
    <col min="1732" max="1732" width="8.7109375" style="1180" customWidth="1"/>
    <col min="1733" max="1733" width="0.7109375" style="1180" customWidth="1"/>
    <col min="1734" max="1734" width="3.140625" style="1180" customWidth="1"/>
    <col min="1735" max="1735" width="1.140625" style="1180" customWidth="1"/>
    <col min="1736" max="1736" width="18" style="1180" customWidth="1"/>
    <col min="1737" max="1737" width="9.42578125" style="1180" customWidth="1"/>
    <col min="1738" max="1738" width="8.7109375" style="1180" customWidth="1"/>
    <col min="1739" max="1739" width="9.28515625" style="1180" customWidth="1"/>
    <col min="1740" max="1740" width="10.140625" style="1180" customWidth="1"/>
    <col min="1741" max="1741" width="5.140625" style="1180" customWidth="1"/>
    <col min="1742" max="1742" width="10.140625" style="1180" customWidth="1"/>
    <col min="1743" max="1743" width="6.42578125" style="1180" customWidth="1"/>
    <col min="1744" max="1744" width="11.42578125" style="1180"/>
    <col min="1745" max="1745" width="1.28515625" style="1180" customWidth="1"/>
    <col min="1746" max="1746" width="1.42578125" style="1180" customWidth="1"/>
    <col min="1747" max="1747" width="8.28515625" style="1180" customWidth="1"/>
    <col min="1748" max="1748" width="11.42578125" style="1180"/>
    <col min="1749" max="1750" width="10.7109375" style="1180" customWidth="1"/>
    <col min="1751" max="1751" width="10.28515625" style="1180" customWidth="1"/>
    <col min="1752" max="1752" width="11.28515625" style="1180" customWidth="1"/>
    <col min="1753" max="1753" width="7.7109375" style="1180" customWidth="1"/>
    <col min="1754" max="1754" width="10.140625" style="1180" customWidth="1"/>
    <col min="1755" max="1755" width="6.5703125" style="1180" customWidth="1"/>
    <col min="1756" max="1756" width="1.140625" style="1180" customWidth="1"/>
    <col min="1757" max="1757" width="24.5703125" style="1180" customWidth="1"/>
    <col min="1758" max="1758" width="9.85546875" style="1180" customWidth="1"/>
    <col min="1759" max="1759" width="10.7109375" style="1180" customWidth="1"/>
    <col min="1760" max="1760" width="10.85546875" style="1180" customWidth="1"/>
    <col min="1761" max="1761" width="11.140625" style="1180" customWidth="1"/>
    <col min="1762" max="1762" width="9.85546875" style="1180" customWidth="1"/>
    <col min="1763" max="1763" width="1" style="1180" customWidth="1"/>
    <col min="1764" max="1764" width="16.5703125" style="1180" customWidth="1"/>
    <col min="1765" max="1765" width="0.5703125" style="1180" customWidth="1"/>
    <col min="1766" max="1766" width="0.7109375" style="1180" customWidth="1"/>
    <col min="1767" max="1767" width="27.85546875" style="1180" customWidth="1"/>
    <col min="1768" max="1768" width="0.85546875" style="1180" customWidth="1"/>
    <col min="1769" max="1769" width="27.42578125" style="1180" customWidth="1"/>
    <col min="1770" max="1770" width="14.7109375" style="1180" customWidth="1"/>
    <col min="1771" max="1771" width="0.42578125" style="1180" customWidth="1"/>
    <col min="1772" max="1772" width="0.7109375" style="1180" customWidth="1"/>
    <col min="1773" max="1773" width="21.7109375" style="1180" customWidth="1"/>
    <col min="1774" max="1774" width="1.28515625" style="1180" customWidth="1"/>
    <col min="1775" max="1775" width="21.140625" style="1180" customWidth="1"/>
    <col min="1776" max="1980" width="11.42578125" style="1180"/>
    <col min="1981" max="1981" width="0.7109375" style="1180" customWidth="1"/>
    <col min="1982" max="1983" width="1.5703125" style="1180" customWidth="1"/>
    <col min="1984" max="1984" width="16.42578125" style="1180" customWidth="1"/>
    <col min="1985" max="1987" width="10.42578125" style="1180" customWidth="1"/>
    <col min="1988" max="1988" width="8.7109375" style="1180" customWidth="1"/>
    <col min="1989" max="1989" width="0.7109375" style="1180" customWidth="1"/>
    <col min="1990" max="1990" width="3.140625" style="1180" customWidth="1"/>
    <col min="1991" max="1991" width="1.140625" style="1180" customWidth="1"/>
    <col min="1992" max="1992" width="18" style="1180" customWidth="1"/>
    <col min="1993" max="1993" width="9.42578125" style="1180" customWidth="1"/>
    <col min="1994" max="1994" width="8.7109375" style="1180" customWidth="1"/>
    <col min="1995" max="1995" width="9.28515625" style="1180" customWidth="1"/>
    <col min="1996" max="1996" width="10.140625" style="1180" customWidth="1"/>
    <col min="1997" max="1997" width="5.140625" style="1180" customWidth="1"/>
    <col min="1998" max="1998" width="10.140625" style="1180" customWidth="1"/>
    <col min="1999" max="1999" width="6.42578125" style="1180" customWidth="1"/>
    <col min="2000" max="2000" width="11.42578125" style="1180"/>
    <col min="2001" max="2001" width="1.28515625" style="1180" customWidth="1"/>
    <col min="2002" max="2002" width="1.42578125" style="1180" customWidth="1"/>
    <col min="2003" max="2003" width="8.28515625" style="1180" customWidth="1"/>
    <col min="2004" max="2004" width="11.42578125" style="1180"/>
    <col min="2005" max="2006" width="10.7109375" style="1180" customWidth="1"/>
    <col min="2007" max="2007" width="10.28515625" style="1180" customWidth="1"/>
    <col min="2008" max="2008" width="11.28515625" style="1180" customWidth="1"/>
    <col min="2009" max="2009" width="7.7109375" style="1180" customWidth="1"/>
    <col min="2010" max="2010" width="10.140625" style="1180" customWidth="1"/>
    <col min="2011" max="2011" width="6.5703125" style="1180" customWidth="1"/>
    <col min="2012" max="2012" width="1.140625" style="1180" customWidth="1"/>
    <col min="2013" max="2013" width="24.5703125" style="1180" customWidth="1"/>
    <col min="2014" max="2014" width="9.85546875" style="1180" customWidth="1"/>
    <col min="2015" max="2015" width="10.7109375" style="1180" customWidth="1"/>
    <col min="2016" max="2016" width="10.85546875" style="1180" customWidth="1"/>
    <col min="2017" max="2017" width="11.140625" style="1180" customWidth="1"/>
    <col min="2018" max="2018" width="9.85546875" style="1180" customWidth="1"/>
    <col min="2019" max="2019" width="1" style="1180" customWidth="1"/>
    <col min="2020" max="2020" width="16.5703125" style="1180" customWidth="1"/>
    <col min="2021" max="2021" width="0.5703125" style="1180" customWidth="1"/>
    <col min="2022" max="2022" width="0.7109375" style="1180" customWidth="1"/>
    <col min="2023" max="2023" width="27.85546875" style="1180" customWidth="1"/>
    <col min="2024" max="2024" width="0.85546875" style="1180" customWidth="1"/>
    <col min="2025" max="2025" width="27.42578125" style="1180" customWidth="1"/>
    <col min="2026" max="2026" width="14.7109375" style="1180" customWidth="1"/>
    <col min="2027" max="2027" width="0.42578125" style="1180" customWidth="1"/>
    <col min="2028" max="2028" width="0.7109375" style="1180" customWidth="1"/>
    <col min="2029" max="2029" width="21.7109375" style="1180" customWidth="1"/>
    <col min="2030" max="2030" width="1.28515625" style="1180" customWidth="1"/>
    <col min="2031" max="2031" width="21.140625" style="1180" customWidth="1"/>
    <col min="2032" max="2236" width="11.42578125" style="1180"/>
    <col min="2237" max="2237" width="0.7109375" style="1180" customWidth="1"/>
    <col min="2238" max="2239" width="1.5703125" style="1180" customWidth="1"/>
    <col min="2240" max="2240" width="16.42578125" style="1180" customWidth="1"/>
    <col min="2241" max="2243" width="10.42578125" style="1180" customWidth="1"/>
    <col min="2244" max="2244" width="8.7109375" style="1180" customWidth="1"/>
    <col min="2245" max="2245" width="0.7109375" style="1180" customWidth="1"/>
    <col min="2246" max="2246" width="3.140625" style="1180" customWidth="1"/>
    <col min="2247" max="2247" width="1.140625" style="1180" customWidth="1"/>
    <col min="2248" max="2248" width="18" style="1180" customWidth="1"/>
    <col min="2249" max="2249" width="9.42578125" style="1180" customWidth="1"/>
    <col min="2250" max="2250" width="8.7109375" style="1180" customWidth="1"/>
    <col min="2251" max="2251" width="9.28515625" style="1180" customWidth="1"/>
    <col min="2252" max="2252" width="10.140625" style="1180" customWidth="1"/>
    <col min="2253" max="2253" width="5.140625" style="1180" customWidth="1"/>
    <col min="2254" max="2254" width="10.140625" style="1180" customWidth="1"/>
    <col min="2255" max="2255" width="6.42578125" style="1180" customWidth="1"/>
    <col min="2256" max="2256" width="11.42578125" style="1180"/>
    <col min="2257" max="2257" width="1.28515625" style="1180" customWidth="1"/>
    <col min="2258" max="2258" width="1.42578125" style="1180" customWidth="1"/>
    <col min="2259" max="2259" width="8.28515625" style="1180" customWidth="1"/>
    <col min="2260" max="2260" width="11.42578125" style="1180"/>
    <col min="2261" max="2262" width="10.7109375" style="1180" customWidth="1"/>
    <col min="2263" max="2263" width="10.28515625" style="1180" customWidth="1"/>
    <col min="2264" max="2264" width="11.28515625" style="1180" customWidth="1"/>
    <col min="2265" max="2265" width="7.7109375" style="1180" customWidth="1"/>
    <col min="2266" max="2266" width="10.140625" style="1180" customWidth="1"/>
    <col min="2267" max="2267" width="6.5703125" style="1180" customWidth="1"/>
    <col min="2268" max="2268" width="1.140625" style="1180" customWidth="1"/>
    <col min="2269" max="2269" width="24.5703125" style="1180" customWidth="1"/>
    <col min="2270" max="2270" width="9.85546875" style="1180" customWidth="1"/>
    <col min="2271" max="2271" width="10.7109375" style="1180" customWidth="1"/>
    <col min="2272" max="2272" width="10.85546875" style="1180" customWidth="1"/>
    <col min="2273" max="2273" width="11.140625" style="1180" customWidth="1"/>
    <col min="2274" max="2274" width="9.85546875" style="1180" customWidth="1"/>
    <col min="2275" max="2275" width="1" style="1180" customWidth="1"/>
    <col min="2276" max="2276" width="16.5703125" style="1180" customWidth="1"/>
    <col min="2277" max="2277" width="0.5703125" style="1180" customWidth="1"/>
    <col min="2278" max="2278" width="0.7109375" style="1180" customWidth="1"/>
    <col min="2279" max="2279" width="27.85546875" style="1180" customWidth="1"/>
    <col min="2280" max="2280" width="0.85546875" style="1180" customWidth="1"/>
    <col min="2281" max="2281" width="27.42578125" style="1180" customWidth="1"/>
    <col min="2282" max="2282" width="14.7109375" style="1180" customWidth="1"/>
    <col min="2283" max="2283" width="0.42578125" style="1180" customWidth="1"/>
    <col min="2284" max="2284" width="0.7109375" style="1180" customWidth="1"/>
    <col min="2285" max="2285" width="21.7109375" style="1180" customWidth="1"/>
    <col min="2286" max="2286" width="1.28515625" style="1180" customWidth="1"/>
    <col min="2287" max="2287" width="21.140625" style="1180" customWidth="1"/>
    <col min="2288" max="2492" width="11.42578125" style="1180"/>
    <col min="2493" max="2493" width="0.7109375" style="1180" customWidth="1"/>
    <col min="2494" max="2495" width="1.5703125" style="1180" customWidth="1"/>
    <col min="2496" max="2496" width="16.42578125" style="1180" customWidth="1"/>
    <col min="2497" max="2499" width="10.42578125" style="1180" customWidth="1"/>
    <col min="2500" max="2500" width="8.7109375" style="1180" customWidth="1"/>
    <col min="2501" max="2501" width="0.7109375" style="1180" customWidth="1"/>
    <col min="2502" max="2502" width="3.140625" style="1180" customWidth="1"/>
    <col min="2503" max="2503" width="1.140625" style="1180" customWidth="1"/>
    <col min="2504" max="2504" width="18" style="1180" customWidth="1"/>
    <col min="2505" max="2505" width="9.42578125" style="1180" customWidth="1"/>
    <col min="2506" max="2506" width="8.7109375" style="1180" customWidth="1"/>
    <col min="2507" max="2507" width="9.28515625" style="1180" customWidth="1"/>
    <col min="2508" max="2508" width="10.140625" style="1180" customWidth="1"/>
    <col min="2509" max="2509" width="5.140625" style="1180" customWidth="1"/>
    <col min="2510" max="2510" width="10.140625" style="1180" customWidth="1"/>
    <col min="2511" max="2511" width="6.42578125" style="1180" customWidth="1"/>
    <col min="2512" max="2512" width="11.42578125" style="1180"/>
    <col min="2513" max="2513" width="1.28515625" style="1180" customWidth="1"/>
    <col min="2514" max="2514" width="1.42578125" style="1180" customWidth="1"/>
    <col min="2515" max="2515" width="8.28515625" style="1180" customWidth="1"/>
    <col min="2516" max="2516" width="11.42578125" style="1180"/>
    <col min="2517" max="2518" width="10.7109375" style="1180" customWidth="1"/>
    <col min="2519" max="2519" width="10.28515625" style="1180" customWidth="1"/>
    <col min="2520" max="2520" width="11.28515625" style="1180" customWidth="1"/>
    <col min="2521" max="2521" width="7.7109375" style="1180" customWidth="1"/>
    <col min="2522" max="2522" width="10.140625" style="1180" customWidth="1"/>
    <col min="2523" max="2523" width="6.5703125" style="1180" customWidth="1"/>
    <col min="2524" max="2524" width="1.140625" style="1180" customWidth="1"/>
    <col min="2525" max="2525" width="24.5703125" style="1180" customWidth="1"/>
    <col min="2526" max="2526" width="9.85546875" style="1180" customWidth="1"/>
    <col min="2527" max="2527" width="10.7109375" style="1180" customWidth="1"/>
    <col min="2528" max="2528" width="10.85546875" style="1180" customWidth="1"/>
    <col min="2529" max="2529" width="11.140625" style="1180" customWidth="1"/>
    <col min="2530" max="2530" width="9.85546875" style="1180" customWidth="1"/>
    <col min="2531" max="2531" width="1" style="1180" customWidth="1"/>
    <col min="2532" max="2532" width="16.5703125" style="1180" customWidth="1"/>
    <col min="2533" max="2533" width="0.5703125" style="1180" customWidth="1"/>
    <col min="2534" max="2534" width="0.7109375" style="1180" customWidth="1"/>
    <col min="2535" max="2535" width="27.85546875" style="1180" customWidth="1"/>
    <col min="2536" max="2536" width="0.85546875" style="1180" customWidth="1"/>
    <col min="2537" max="2537" width="27.42578125" style="1180" customWidth="1"/>
    <col min="2538" max="2538" width="14.7109375" style="1180" customWidth="1"/>
    <col min="2539" max="2539" width="0.42578125" style="1180" customWidth="1"/>
    <col min="2540" max="2540" width="0.7109375" style="1180" customWidth="1"/>
    <col min="2541" max="2541" width="21.7109375" style="1180" customWidth="1"/>
    <col min="2542" max="2542" width="1.28515625" style="1180" customWidth="1"/>
    <col min="2543" max="2543" width="21.140625" style="1180" customWidth="1"/>
    <col min="2544" max="2748" width="11.42578125" style="1180"/>
    <col min="2749" max="2749" width="0.7109375" style="1180" customWidth="1"/>
    <col min="2750" max="2751" width="1.5703125" style="1180" customWidth="1"/>
    <col min="2752" max="2752" width="16.42578125" style="1180" customWidth="1"/>
    <col min="2753" max="2755" width="10.42578125" style="1180" customWidth="1"/>
    <col min="2756" max="2756" width="8.7109375" style="1180" customWidth="1"/>
    <col min="2757" max="2757" width="0.7109375" style="1180" customWidth="1"/>
    <col min="2758" max="2758" width="3.140625" style="1180" customWidth="1"/>
    <col min="2759" max="2759" width="1.140625" style="1180" customWidth="1"/>
    <col min="2760" max="2760" width="18" style="1180" customWidth="1"/>
    <col min="2761" max="2761" width="9.42578125" style="1180" customWidth="1"/>
    <col min="2762" max="2762" width="8.7109375" style="1180" customWidth="1"/>
    <col min="2763" max="2763" width="9.28515625" style="1180" customWidth="1"/>
    <col min="2764" max="2764" width="10.140625" style="1180" customWidth="1"/>
    <col min="2765" max="2765" width="5.140625" style="1180" customWidth="1"/>
    <col min="2766" max="2766" width="10.140625" style="1180" customWidth="1"/>
    <col min="2767" max="2767" width="6.42578125" style="1180" customWidth="1"/>
    <col min="2768" max="2768" width="11.42578125" style="1180"/>
    <col min="2769" max="2769" width="1.28515625" style="1180" customWidth="1"/>
    <col min="2770" max="2770" width="1.42578125" style="1180" customWidth="1"/>
    <col min="2771" max="2771" width="8.28515625" style="1180" customWidth="1"/>
    <col min="2772" max="2772" width="11.42578125" style="1180"/>
    <col min="2773" max="2774" width="10.7109375" style="1180" customWidth="1"/>
    <col min="2775" max="2775" width="10.28515625" style="1180" customWidth="1"/>
    <col min="2776" max="2776" width="11.28515625" style="1180" customWidth="1"/>
    <col min="2777" max="2777" width="7.7109375" style="1180" customWidth="1"/>
    <col min="2778" max="2778" width="10.140625" style="1180" customWidth="1"/>
    <col min="2779" max="2779" width="6.5703125" style="1180" customWidth="1"/>
    <col min="2780" max="2780" width="1.140625" style="1180" customWidth="1"/>
    <col min="2781" max="2781" width="24.5703125" style="1180" customWidth="1"/>
    <col min="2782" max="2782" width="9.85546875" style="1180" customWidth="1"/>
    <col min="2783" max="2783" width="10.7109375" style="1180" customWidth="1"/>
    <col min="2784" max="2784" width="10.85546875" style="1180" customWidth="1"/>
    <col min="2785" max="2785" width="11.140625" style="1180" customWidth="1"/>
    <col min="2786" max="2786" width="9.85546875" style="1180" customWidth="1"/>
    <col min="2787" max="2787" width="1" style="1180" customWidth="1"/>
    <col min="2788" max="2788" width="16.5703125" style="1180" customWidth="1"/>
    <col min="2789" max="2789" width="0.5703125" style="1180" customWidth="1"/>
    <col min="2790" max="2790" width="0.7109375" style="1180" customWidth="1"/>
    <col min="2791" max="2791" width="27.85546875" style="1180" customWidth="1"/>
    <col min="2792" max="2792" width="0.85546875" style="1180" customWidth="1"/>
    <col min="2793" max="2793" width="27.42578125" style="1180" customWidth="1"/>
    <col min="2794" max="2794" width="14.7109375" style="1180" customWidth="1"/>
    <col min="2795" max="2795" width="0.42578125" style="1180" customWidth="1"/>
    <col min="2796" max="2796" width="0.7109375" style="1180" customWidth="1"/>
    <col min="2797" max="2797" width="21.7109375" style="1180" customWidth="1"/>
    <col min="2798" max="2798" width="1.28515625" style="1180" customWidth="1"/>
    <col min="2799" max="2799" width="21.140625" style="1180" customWidth="1"/>
    <col min="2800" max="3004" width="11.42578125" style="1180"/>
    <col min="3005" max="3005" width="0.7109375" style="1180" customWidth="1"/>
    <col min="3006" max="3007" width="1.5703125" style="1180" customWidth="1"/>
    <col min="3008" max="3008" width="16.42578125" style="1180" customWidth="1"/>
    <col min="3009" max="3011" width="10.42578125" style="1180" customWidth="1"/>
    <col min="3012" max="3012" width="8.7109375" style="1180" customWidth="1"/>
    <col min="3013" max="3013" width="0.7109375" style="1180" customWidth="1"/>
    <col min="3014" max="3014" width="3.140625" style="1180" customWidth="1"/>
    <col min="3015" max="3015" width="1.140625" style="1180" customWidth="1"/>
    <col min="3016" max="3016" width="18" style="1180" customWidth="1"/>
    <col min="3017" max="3017" width="9.42578125" style="1180" customWidth="1"/>
    <col min="3018" max="3018" width="8.7109375" style="1180" customWidth="1"/>
    <col min="3019" max="3019" width="9.28515625" style="1180" customWidth="1"/>
    <col min="3020" max="3020" width="10.140625" style="1180" customWidth="1"/>
    <col min="3021" max="3021" width="5.140625" style="1180" customWidth="1"/>
    <col min="3022" max="3022" width="10.140625" style="1180" customWidth="1"/>
    <col min="3023" max="3023" width="6.42578125" style="1180" customWidth="1"/>
    <col min="3024" max="3024" width="11.42578125" style="1180"/>
    <col min="3025" max="3025" width="1.28515625" style="1180" customWidth="1"/>
    <col min="3026" max="3026" width="1.42578125" style="1180" customWidth="1"/>
    <col min="3027" max="3027" width="8.28515625" style="1180" customWidth="1"/>
    <col min="3028" max="3028" width="11.42578125" style="1180"/>
    <col min="3029" max="3030" width="10.7109375" style="1180" customWidth="1"/>
    <col min="3031" max="3031" width="10.28515625" style="1180" customWidth="1"/>
    <col min="3032" max="3032" width="11.28515625" style="1180" customWidth="1"/>
    <col min="3033" max="3033" width="7.7109375" style="1180" customWidth="1"/>
    <col min="3034" max="3034" width="10.140625" style="1180" customWidth="1"/>
    <col min="3035" max="3035" width="6.5703125" style="1180" customWidth="1"/>
    <col min="3036" max="3036" width="1.140625" style="1180" customWidth="1"/>
    <col min="3037" max="3037" width="24.5703125" style="1180" customWidth="1"/>
    <col min="3038" max="3038" width="9.85546875" style="1180" customWidth="1"/>
    <col min="3039" max="3039" width="10.7109375" style="1180" customWidth="1"/>
    <col min="3040" max="3040" width="10.85546875" style="1180" customWidth="1"/>
    <col min="3041" max="3041" width="11.140625" style="1180" customWidth="1"/>
    <col min="3042" max="3042" width="9.85546875" style="1180" customWidth="1"/>
    <col min="3043" max="3043" width="1" style="1180" customWidth="1"/>
    <col min="3044" max="3044" width="16.5703125" style="1180" customWidth="1"/>
    <col min="3045" max="3045" width="0.5703125" style="1180" customWidth="1"/>
    <col min="3046" max="3046" width="0.7109375" style="1180" customWidth="1"/>
    <col min="3047" max="3047" width="27.85546875" style="1180" customWidth="1"/>
    <col min="3048" max="3048" width="0.85546875" style="1180" customWidth="1"/>
    <col min="3049" max="3049" width="27.42578125" style="1180" customWidth="1"/>
    <col min="3050" max="3050" width="14.7109375" style="1180" customWidth="1"/>
    <col min="3051" max="3051" width="0.42578125" style="1180" customWidth="1"/>
    <col min="3052" max="3052" width="0.7109375" style="1180" customWidth="1"/>
    <col min="3053" max="3053" width="21.7109375" style="1180" customWidth="1"/>
    <col min="3054" max="3054" width="1.28515625" style="1180" customWidth="1"/>
    <col min="3055" max="3055" width="21.140625" style="1180" customWidth="1"/>
    <col min="3056" max="3260" width="11.42578125" style="1180"/>
    <col min="3261" max="3261" width="0.7109375" style="1180" customWidth="1"/>
    <col min="3262" max="3263" width="1.5703125" style="1180" customWidth="1"/>
    <col min="3264" max="3264" width="16.42578125" style="1180" customWidth="1"/>
    <col min="3265" max="3267" width="10.42578125" style="1180" customWidth="1"/>
    <col min="3268" max="3268" width="8.7109375" style="1180" customWidth="1"/>
    <col min="3269" max="3269" width="0.7109375" style="1180" customWidth="1"/>
    <col min="3270" max="3270" width="3.140625" style="1180" customWidth="1"/>
    <col min="3271" max="3271" width="1.140625" style="1180" customWidth="1"/>
    <col min="3272" max="3272" width="18" style="1180" customWidth="1"/>
    <col min="3273" max="3273" width="9.42578125" style="1180" customWidth="1"/>
    <col min="3274" max="3274" width="8.7109375" style="1180" customWidth="1"/>
    <col min="3275" max="3275" width="9.28515625" style="1180" customWidth="1"/>
    <col min="3276" max="3276" width="10.140625" style="1180" customWidth="1"/>
    <col min="3277" max="3277" width="5.140625" style="1180" customWidth="1"/>
    <col min="3278" max="3278" width="10.140625" style="1180" customWidth="1"/>
    <col min="3279" max="3279" width="6.42578125" style="1180" customWidth="1"/>
    <col min="3280" max="3280" width="11.42578125" style="1180"/>
    <col min="3281" max="3281" width="1.28515625" style="1180" customWidth="1"/>
    <col min="3282" max="3282" width="1.42578125" style="1180" customWidth="1"/>
    <col min="3283" max="3283" width="8.28515625" style="1180" customWidth="1"/>
    <col min="3284" max="3284" width="11.42578125" style="1180"/>
    <col min="3285" max="3286" width="10.7109375" style="1180" customWidth="1"/>
    <col min="3287" max="3287" width="10.28515625" style="1180" customWidth="1"/>
    <col min="3288" max="3288" width="11.28515625" style="1180" customWidth="1"/>
    <col min="3289" max="3289" width="7.7109375" style="1180" customWidth="1"/>
    <col min="3290" max="3290" width="10.140625" style="1180" customWidth="1"/>
    <col min="3291" max="3291" width="6.5703125" style="1180" customWidth="1"/>
    <col min="3292" max="3292" width="1.140625" style="1180" customWidth="1"/>
    <col min="3293" max="3293" width="24.5703125" style="1180" customWidth="1"/>
    <col min="3294" max="3294" width="9.85546875" style="1180" customWidth="1"/>
    <col min="3295" max="3295" width="10.7109375" style="1180" customWidth="1"/>
    <col min="3296" max="3296" width="10.85546875" style="1180" customWidth="1"/>
    <col min="3297" max="3297" width="11.140625" style="1180" customWidth="1"/>
    <col min="3298" max="3298" width="9.85546875" style="1180" customWidth="1"/>
    <col min="3299" max="3299" width="1" style="1180" customWidth="1"/>
    <col min="3300" max="3300" width="16.5703125" style="1180" customWidth="1"/>
    <col min="3301" max="3301" width="0.5703125" style="1180" customWidth="1"/>
    <col min="3302" max="3302" width="0.7109375" style="1180" customWidth="1"/>
    <col min="3303" max="3303" width="27.85546875" style="1180" customWidth="1"/>
    <col min="3304" max="3304" width="0.85546875" style="1180" customWidth="1"/>
    <col min="3305" max="3305" width="27.42578125" style="1180" customWidth="1"/>
    <col min="3306" max="3306" width="14.7109375" style="1180" customWidth="1"/>
    <col min="3307" max="3307" width="0.42578125" style="1180" customWidth="1"/>
    <col min="3308" max="3308" width="0.7109375" style="1180" customWidth="1"/>
    <col min="3309" max="3309" width="21.7109375" style="1180" customWidth="1"/>
    <col min="3310" max="3310" width="1.28515625" style="1180" customWidth="1"/>
    <col min="3311" max="3311" width="21.140625" style="1180" customWidth="1"/>
    <col min="3312" max="3516" width="11.42578125" style="1180"/>
    <col min="3517" max="3517" width="0.7109375" style="1180" customWidth="1"/>
    <col min="3518" max="3519" width="1.5703125" style="1180" customWidth="1"/>
    <col min="3520" max="3520" width="16.42578125" style="1180" customWidth="1"/>
    <col min="3521" max="3523" width="10.42578125" style="1180" customWidth="1"/>
    <col min="3524" max="3524" width="8.7109375" style="1180" customWidth="1"/>
    <col min="3525" max="3525" width="0.7109375" style="1180" customWidth="1"/>
    <col min="3526" max="3526" width="3.140625" style="1180" customWidth="1"/>
    <col min="3527" max="3527" width="1.140625" style="1180" customWidth="1"/>
    <col min="3528" max="3528" width="18" style="1180" customWidth="1"/>
    <col min="3529" max="3529" width="9.42578125" style="1180" customWidth="1"/>
    <col min="3530" max="3530" width="8.7109375" style="1180" customWidth="1"/>
    <col min="3531" max="3531" width="9.28515625" style="1180" customWidth="1"/>
    <col min="3532" max="3532" width="10.140625" style="1180" customWidth="1"/>
    <col min="3533" max="3533" width="5.140625" style="1180" customWidth="1"/>
    <col min="3534" max="3534" width="10.140625" style="1180" customWidth="1"/>
    <col min="3535" max="3535" width="6.42578125" style="1180" customWidth="1"/>
    <col min="3536" max="3536" width="11.42578125" style="1180"/>
    <col min="3537" max="3537" width="1.28515625" style="1180" customWidth="1"/>
    <col min="3538" max="3538" width="1.42578125" style="1180" customWidth="1"/>
    <col min="3539" max="3539" width="8.28515625" style="1180" customWidth="1"/>
    <col min="3540" max="3540" width="11.42578125" style="1180"/>
    <col min="3541" max="3542" width="10.7109375" style="1180" customWidth="1"/>
    <col min="3543" max="3543" width="10.28515625" style="1180" customWidth="1"/>
    <col min="3544" max="3544" width="11.28515625" style="1180" customWidth="1"/>
    <col min="3545" max="3545" width="7.7109375" style="1180" customWidth="1"/>
    <col min="3546" max="3546" width="10.140625" style="1180" customWidth="1"/>
    <col min="3547" max="3547" width="6.5703125" style="1180" customWidth="1"/>
    <col min="3548" max="3548" width="1.140625" style="1180" customWidth="1"/>
    <col min="3549" max="3549" width="24.5703125" style="1180" customWidth="1"/>
    <col min="3550" max="3550" width="9.85546875" style="1180" customWidth="1"/>
    <col min="3551" max="3551" width="10.7109375" style="1180" customWidth="1"/>
    <col min="3552" max="3552" width="10.85546875" style="1180" customWidth="1"/>
    <col min="3553" max="3553" width="11.140625" style="1180" customWidth="1"/>
    <col min="3554" max="3554" width="9.85546875" style="1180" customWidth="1"/>
    <col min="3555" max="3555" width="1" style="1180" customWidth="1"/>
    <col min="3556" max="3556" width="16.5703125" style="1180" customWidth="1"/>
    <col min="3557" max="3557" width="0.5703125" style="1180" customWidth="1"/>
    <col min="3558" max="3558" width="0.7109375" style="1180" customWidth="1"/>
    <col min="3559" max="3559" width="27.85546875" style="1180" customWidth="1"/>
    <col min="3560" max="3560" width="0.85546875" style="1180" customWidth="1"/>
    <col min="3561" max="3561" width="27.42578125" style="1180" customWidth="1"/>
    <col min="3562" max="3562" width="14.7109375" style="1180" customWidth="1"/>
    <col min="3563" max="3563" width="0.42578125" style="1180" customWidth="1"/>
    <col min="3564" max="3564" width="0.7109375" style="1180" customWidth="1"/>
    <col min="3565" max="3565" width="21.7109375" style="1180" customWidth="1"/>
    <col min="3566" max="3566" width="1.28515625" style="1180" customWidth="1"/>
    <col min="3567" max="3567" width="21.140625" style="1180" customWidth="1"/>
    <col min="3568" max="3772" width="11.42578125" style="1180"/>
    <col min="3773" max="3773" width="0.7109375" style="1180" customWidth="1"/>
    <col min="3774" max="3775" width="1.5703125" style="1180" customWidth="1"/>
    <col min="3776" max="3776" width="16.42578125" style="1180" customWidth="1"/>
    <col min="3777" max="3779" width="10.42578125" style="1180" customWidth="1"/>
    <col min="3780" max="3780" width="8.7109375" style="1180" customWidth="1"/>
    <col min="3781" max="3781" width="0.7109375" style="1180" customWidth="1"/>
    <col min="3782" max="3782" width="3.140625" style="1180" customWidth="1"/>
    <col min="3783" max="3783" width="1.140625" style="1180" customWidth="1"/>
    <col min="3784" max="3784" width="18" style="1180" customWidth="1"/>
    <col min="3785" max="3785" width="9.42578125" style="1180" customWidth="1"/>
    <col min="3786" max="3786" width="8.7109375" style="1180" customWidth="1"/>
    <col min="3787" max="3787" width="9.28515625" style="1180" customWidth="1"/>
    <col min="3788" max="3788" width="10.140625" style="1180" customWidth="1"/>
    <col min="3789" max="3789" width="5.140625" style="1180" customWidth="1"/>
    <col min="3790" max="3790" width="10.140625" style="1180" customWidth="1"/>
    <col min="3791" max="3791" width="6.42578125" style="1180" customWidth="1"/>
    <col min="3792" max="3792" width="11.42578125" style="1180"/>
    <col min="3793" max="3793" width="1.28515625" style="1180" customWidth="1"/>
    <col min="3794" max="3794" width="1.42578125" style="1180" customWidth="1"/>
    <col min="3795" max="3795" width="8.28515625" style="1180" customWidth="1"/>
    <col min="3796" max="3796" width="11.42578125" style="1180"/>
    <col min="3797" max="3798" width="10.7109375" style="1180" customWidth="1"/>
    <col min="3799" max="3799" width="10.28515625" style="1180" customWidth="1"/>
    <col min="3800" max="3800" width="11.28515625" style="1180" customWidth="1"/>
    <col min="3801" max="3801" width="7.7109375" style="1180" customWidth="1"/>
    <col min="3802" max="3802" width="10.140625" style="1180" customWidth="1"/>
    <col min="3803" max="3803" width="6.5703125" style="1180" customWidth="1"/>
    <col min="3804" max="3804" width="1.140625" style="1180" customWidth="1"/>
    <col min="3805" max="3805" width="24.5703125" style="1180" customWidth="1"/>
    <col min="3806" max="3806" width="9.85546875" style="1180" customWidth="1"/>
    <col min="3807" max="3807" width="10.7109375" style="1180" customWidth="1"/>
    <col min="3808" max="3808" width="10.85546875" style="1180" customWidth="1"/>
    <col min="3809" max="3809" width="11.140625" style="1180" customWidth="1"/>
    <col min="3810" max="3810" width="9.85546875" style="1180" customWidth="1"/>
    <col min="3811" max="3811" width="1" style="1180" customWidth="1"/>
    <col min="3812" max="3812" width="16.5703125" style="1180" customWidth="1"/>
    <col min="3813" max="3813" width="0.5703125" style="1180" customWidth="1"/>
    <col min="3814" max="3814" width="0.7109375" style="1180" customWidth="1"/>
    <col min="3815" max="3815" width="27.85546875" style="1180" customWidth="1"/>
    <col min="3816" max="3816" width="0.85546875" style="1180" customWidth="1"/>
    <col min="3817" max="3817" width="27.42578125" style="1180" customWidth="1"/>
    <col min="3818" max="3818" width="14.7109375" style="1180" customWidth="1"/>
    <col min="3819" max="3819" width="0.42578125" style="1180" customWidth="1"/>
    <col min="3820" max="3820" width="0.7109375" style="1180" customWidth="1"/>
    <col min="3821" max="3821" width="21.7109375" style="1180" customWidth="1"/>
    <col min="3822" max="3822" width="1.28515625" style="1180" customWidth="1"/>
    <col min="3823" max="3823" width="21.140625" style="1180" customWidth="1"/>
    <col min="3824" max="4028" width="11.42578125" style="1180"/>
    <col min="4029" max="4029" width="0.7109375" style="1180" customWidth="1"/>
    <col min="4030" max="4031" width="1.5703125" style="1180" customWidth="1"/>
    <col min="4032" max="4032" width="16.42578125" style="1180" customWidth="1"/>
    <col min="4033" max="4035" width="10.42578125" style="1180" customWidth="1"/>
    <col min="4036" max="4036" width="8.7109375" style="1180" customWidth="1"/>
    <col min="4037" max="4037" width="0.7109375" style="1180" customWidth="1"/>
    <col min="4038" max="4038" width="3.140625" style="1180" customWidth="1"/>
    <col min="4039" max="4039" width="1.140625" style="1180" customWidth="1"/>
    <col min="4040" max="4040" width="18" style="1180" customWidth="1"/>
    <col min="4041" max="4041" width="9.42578125" style="1180" customWidth="1"/>
    <col min="4042" max="4042" width="8.7109375" style="1180" customWidth="1"/>
    <col min="4043" max="4043" width="9.28515625" style="1180" customWidth="1"/>
    <col min="4044" max="4044" width="10.140625" style="1180" customWidth="1"/>
    <col min="4045" max="4045" width="5.140625" style="1180" customWidth="1"/>
    <col min="4046" max="4046" width="10.140625" style="1180" customWidth="1"/>
    <col min="4047" max="4047" width="6.42578125" style="1180" customWidth="1"/>
    <col min="4048" max="4048" width="11.42578125" style="1180"/>
    <col min="4049" max="4049" width="1.28515625" style="1180" customWidth="1"/>
    <col min="4050" max="4050" width="1.42578125" style="1180" customWidth="1"/>
    <col min="4051" max="4051" width="8.28515625" style="1180" customWidth="1"/>
    <col min="4052" max="4052" width="11.42578125" style="1180"/>
    <col min="4053" max="4054" width="10.7109375" style="1180" customWidth="1"/>
    <col min="4055" max="4055" width="10.28515625" style="1180" customWidth="1"/>
    <col min="4056" max="4056" width="11.28515625" style="1180" customWidth="1"/>
    <col min="4057" max="4057" width="7.7109375" style="1180" customWidth="1"/>
    <col min="4058" max="4058" width="10.140625" style="1180" customWidth="1"/>
    <col min="4059" max="4059" width="6.5703125" style="1180" customWidth="1"/>
    <col min="4060" max="4060" width="1.140625" style="1180" customWidth="1"/>
    <col min="4061" max="4061" width="24.5703125" style="1180" customWidth="1"/>
    <col min="4062" max="4062" width="9.85546875" style="1180" customWidth="1"/>
    <col min="4063" max="4063" width="10.7109375" style="1180" customWidth="1"/>
    <col min="4064" max="4064" width="10.85546875" style="1180" customWidth="1"/>
    <col min="4065" max="4065" width="11.140625" style="1180" customWidth="1"/>
    <col min="4066" max="4066" width="9.85546875" style="1180" customWidth="1"/>
    <col min="4067" max="4067" width="1" style="1180" customWidth="1"/>
    <col min="4068" max="4068" width="16.5703125" style="1180" customWidth="1"/>
    <col min="4069" max="4069" width="0.5703125" style="1180" customWidth="1"/>
    <col min="4070" max="4070" width="0.7109375" style="1180" customWidth="1"/>
    <col min="4071" max="4071" width="27.85546875" style="1180" customWidth="1"/>
    <col min="4072" max="4072" width="0.85546875" style="1180" customWidth="1"/>
    <col min="4073" max="4073" width="27.42578125" style="1180" customWidth="1"/>
    <col min="4074" max="4074" width="14.7109375" style="1180" customWidth="1"/>
    <col min="4075" max="4075" width="0.42578125" style="1180" customWidth="1"/>
    <col min="4076" max="4076" width="0.7109375" style="1180" customWidth="1"/>
    <col min="4077" max="4077" width="21.7109375" style="1180" customWidth="1"/>
    <col min="4078" max="4078" width="1.28515625" style="1180" customWidth="1"/>
    <col min="4079" max="4079" width="21.140625" style="1180" customWidth="1"/>
    <col min="4080" max="4284" width="11.42578125" style="1180"/>
    <col min="4285" max="4285" width="0.7109375" style="1180" customWidth="1"/>
    <col min="4286" max="4287" width="1.5703125" style="1180" customWidth="1"/>
    <col min="4288" max="4288" width="16.42578125" style="1180" customWidth="1"/>
    <col min="4289" max="4291" width="10.42578125" style="1180" customWidth="1"/>
    <col min="4292" max="4292" width="8.7109375" style="1180" customWidth="1"/>
    <col min="4293" max="4293" width="0.7109375" style="1180" customWidth="1"/>
    <col min="4294" max="4294" width="3.140625" style="1180" customWidth="1"/>
    <col min="4295" max="4295" width="1.140625" style="1180" customWidth="1"/>
    <col min="4296" max="4296" width="18" style="1180" customWidth="1"/>
    <col min="4297" max="4297" width="9.42578125" style="1180" customWidth="1"/>
    <col min="4298" max="4298" width="8.7109375" style="1180" customWidth="1"/>
    <col min="4299" max="4299" width="9.28515625" style="1180" customWidth="1"/>
    <col min="4300" max="4300" width="10.140625" style="1180" customWidth="1"/>
    <col min="4301" max="4301" width="5.140625" style="1180" customWidth="1"/>
    <col min="4302" max="4302" width="10.140625" style="1180" customWidth="1"/>
    <col min="4303" max="4303" width="6.42578125" style="1180" customWidth="1"/>
    <col min="4304" max="4304" width="11.42578125" style="1180"/>
    <col min="4305" max="4305" width="1.28515625" style="1180" customWidth="1"/>
    <col min="4306" max="4306" width="1.42578125" style="1180" customWidth="1"/>
    <col min="4307" max="4307" width="8.28515625" style="1180" customWidth="1"/>
    <col min="4308" max="4308" width="11.42578125" style="1180"/>
    <col min="4309" max="4310" width="10.7109375" style="1180" customWidth="1"/>
    <col min="4311" max="4311" width="10.28515625" style="1180" customWidth="1"/>
    <col min="4312" max="4312" width="11.28515625" style="1180" customWidth="1"/>
    <col min="4313" max="4313" width="7.7109375" style="1180" customWidth="1"/>
    <col min="4314" max="4314" width="10.140625" style="1180" customWidth="1"/>
    <col min="4315" max="4315" width="6.5703125" style="1180" customWidth="1"/>
    <col min="4316" max="4316" width="1.140625" style="1180" customWidth="1"/>
    <col min="4317" max="4317" width="24.5703125" style="1180" customWidth="1"/>
    <col min="4318" max="4318" width="9.85546875" style="1180" customWidth="1"/>
    <col min="4319" max="4319" width="10.7109375" style="1180" customWidth="1"/>
    <col min="4320" max="4320" width="10.85546875" style="1180" customWidth="1"/>
    <col min="4321" max="4321" width="11.140625" style="1180" customWidth="1"/>
    <col min="4322" max="4322" width="9.85546875" style="1180" customWidth="1"/>
    <col min="4323" max="4323" width="1" style="1180" customWidth="1"/>
    <col min="4324" max="4324" width="16.5703125" style="1180" customWidth="1"/>
    <col min="4325" max="4325" width="0.5703125" style="1180" customWidth="1"/>
    <col min="4326" max="4326" width="0.7109375" style="1180" customWidth="1"/>
    <col min="4327" max="4327" width="27.85546875" style="1180" customWidth="1"/>
    <col min="4328" max="4328" width="0.85546875" style="1180" customWidth="1"/>
    <col min="4329" max="4329" width="27.42578125" style="1180" customWidth="1"/>
    <col min="4330" max="4330" width="14.7109375" style="1180" customWidth="1"/>
    <col min="4331" max="4331" width="0.42578125" style="1180" customWidth="1"/>
    <col min="4332" max="4332" width="0.7109375" style="1180" customWidth="1"/>
    <col min="4333" max="4333" width="21.7109375" style="1180" customWidth="1"/>
    <col min="4334" max="4334" width="1.28515625" style="1180" customWidth="1"/>
    <col min="4335" max="4335" width="21.140625" style="1180" customWidth="1"/>
    <col min="4336" max="4540" width="11.42578125" style="1180"/>
    <col min="4541" max="4541" width="0.7109375" style="1180" customWidth="1"/>
    <col min="4542" max="4543" width="1.5703125" style="1180" customWidth="1"/>
    <col min="4544" max="4544" width="16.42578125" style="1180" customWidth="1"/>
    <col min="4545" max="4547" width="10.42578125" style="1180" customWidth="1"/>
    <col min="4548" max="4548" width="8.7109375" style="1180" customWidth="1"/>
    <col min="4549" max="4549" width="0.7109375" style="1180" customWidth="1"/>
    <col min="4550" max="4550" width="3.140625" style="1180" customWidth="1"/>
    <col min="4551" max="4551" width="1.140625" style="1180" customWidth="1"/>
    <col min="4552" max="4552" width="18" style="1180" customWidth="1"/>
    <col min="4553" max="4553" width="9.42578125" style="1180" customWidth="1"/>
    <col min="4554" max="4554" width="8.7109375" style="1180" customWidth="1"/>
    <col min="4555" max="4555" width="9.28515625" style="1180" customWidth="1"/>
    <col min="4556" max="4556" width="10.140625" style="1180" customWidth="1"/>
    <col min="4557" max="4557" width="5.140625" style="1180" customWidth="1"/>
    <col min="4558" max="4558" width="10.140625" style="1180" customWidth="1"/>
    <col min="4559" max="4559" width="6.42578125" style="1180" customWidth="1"/>
    <col min="4560" max="4560" width="11.42578125" style="1180"/>
    <col min="4561" max="4561" width="1.28515625" style="1180" customWidth="1"/>
    <col min="4562" max="4562" width="1.42578125" style="1180" customWidth="1"/>
    <col min="4563" max="4563" width="8.28515625" style="1180" customWidth="1"/>
    <col min="4564" max="4564" width="11.42578125" style="1180"/>
    <col min="4565" max="4566" width="10.7109375" style="1180" customWidth="1"/>
    <col min="4567" max="4567" width="10.28515625" style="1180" customWidth="1"/>
    <col min="4568" max="4568" width="11.28515625" style="1180" customWidth="1"/>
    <col min="4569" max="4569" width="7.7109375" style="1180" customWidth="1"/>
    <col min="4570" max="4570" width="10.140625" style="1180" customWidth="1"/>
    <col min="4571" max="4571" width="6.5703125" style="1180" customWidth="1"/>
    <col min="4572" max="4572" width="1.140625" style="1180" customWidth="1"/>
    <col min="4573" max="4573" width="24.5703125" style="1180" customWidth="1"/>
    <col min="4574" max="4574" width="9.85546875" style="1180" customWidth="1"/>
    <col min="4575" max="4575" width="10.7109375" style="1180" customWidth="1"/>
    <col min="4576" max="4576" width="10.85546875" style="1180" customWidth="1"/>
    <col min="4577" max="4577" width="11.140625" style="1180" customWidth="1"/>
    <col min="4578" max="4578" width="9.85546875" style="1180" customWidth="1"/>
    <col min="4579" max="4579" width="1" style="1180" customWidth="1"/>
    <col min="4580" max="4580" width="16.5703125" style="1180" customWidth="1"/>
    <col min="4581" max="4581" width="0.5703125" style="1180" customWidth="1"/>
    <col min="4582" max="4582" width="0.7109375" style="1180" customWidth="1"/>
    <col min="4583" max="4583" width="27.85546875" style="1180" customWidth="1"/>
    <col min="4584" max="4584" width="0.85546875" style="1180" customWidth="1"/>
    <col min="4585" max="4585" width="27.42578125" style="1180" customWidth="1"/>
    <col min="4586" max="4586" width="14.7109375" style="1180" customWidth="1"/>
    <col min="4587" max="4587" width="0.42578125" style="1180" customWidth="1"/>
    <col min="4588" max="4588" width="0.7109375" style="1180" customWidth="1"/>
    <col min="4589" max="4589" width="21.7109375" style="1180" customWidth="1"/>
    <col min="4590" max="4590" width="1.28515625" style="1180" customWidth="1"/>
    <col min="4591" max="4591" width="21.140625" style="1180" customWidth="1"/>
    <col min="4592" max="4796" width="11.42578125" style="1180"/>
    <col min="4797" max="4797" width="0.7109375" style="1180" customWidth="1"/>
    <col min="4798" max="4799" width="1.5703125" style="1180" customWidth="1"/>
    <col min="4800" max="4800" width="16.42578125" style="1180" customWidth="1"/>
    <col min="4801" max="4803" width="10.42578125" style="1180" customWidth="1"/>
    <col min="4804" max="4804" width="8.7109375" style="1180" customWidth="1"/>
    <col min="4805" max="4805" width="0.7109375" style="1180" customWidth="1"/>
    <col min="4806" max="4806" width="3.140625" style="1180" customWidth="1"/>
    <col min="4807" max="4807" width="1.140625" style="1180" customWidth="1"/>
    <col min="4808" max="4808" width="18" style="1180" customWidth="1"/>
    <col min="4809" max="4809" width="9.42578125" style="1180" customWidth="1"/>
    <col min="4810" max="4810" width="8.7109375" style="1180" customWidth="1"/>
    <col min="4811" max="4811" width="9.28515625" style="1180" customWidth="1"/>
    <col min="4812" max="4812" width="10.140625" style="1180" customWidth="1"/>
    <col min="4813" max="4813" width="5.140625" style="1180" customWidth="1"/>
    <col min="4814" max="4814" width="10.140625" style="1180" customWidth="1"/>
    <col min="4815" max="4815" width="6.42578125" style="1180" customWidth="1"/>
    <col min="4816" max="4816" width="11.42578125" style="1180"/>
    <col min="4817" max="4817" width="1.28515625" style="1180" customWidth="1"/>
    <col min="4818" max="4818" width="1.42578125" style="1180" customWidth="1"/>
    <col min="4819" max="4819" width="8.28515625" style="1180" customWidth="1"/>
    <col min="4820" max="4820" width="11.42578125" style="1180"/>
    <col min="4821" max="4822" width="10.7109375" style="1180" customWidth="1"/>
    <col min="4823" max="4823" width="10.28515625" style="1180" customWidth="1"/>
    <col min="4824" max="4824" width="11.28515625" style="1180" customWidth="1"/>
    <col min="4825" max="4825" width="7.7109375" style="1180" customWidth="1"/>
    <col min="4826" max="4826" width="10.140625" style="1180" customWidth="1"/>
    <col min="4827" max="4827" width="6.5703125" style="1180" customWidth="1"/>
    <col min="4828" max="4828" width="1.140625" style="1180" customWidth="1"/>
    <col min="4829" max="4829" width="24.5703125" style="1180" customWidth="1"/>
    <col min="4830" max="4830" width="9.85546875" style="1180" customWidth="1"/>
    <col min="4831" max="4831" width="10.7109375" style="1180" customWidth="1"/>
    <col min="4832" max="4832" width="10.85546875" style="1180" customWidth="1"/>
    <col min="4833" max="4833" width="11.140625" style="1180" customWidth="1"/>
    <col min="4834" max="4834" width="9.85546875" style="1180" customWidth="1"/>
    <col min="4835" max="4835" width="1" style="1180" customWidth="1"/>
    <col min="4836" max="4836" width="16.5703125" style="1180" customWidth="1"/>
    <col min="4837" max="4837" width="0.5703125" style="1180" customWidth="1"/>
    <col min="4838" max="4838" width="0.7109375" style="1180" customWidth="1"/>
    <col min="4839" max="4839" width="27.85546875" style="1180" customWidth="1"/>
    <col min="4840" max="4840" width="0.85546875" style="1180" customWidth="1"/>
    <col min="4841" max="4841" width="27.42578125" style="1180" customWidth="1"/>
    <col min="4842" max="4842" width="14.7109375" style="1180" customWidth="1"/>
    <col min="4843" max="4843" width="0.42578125" style="1180" customWidth="1"/>
    <col min="4844" max="4844" width="0.7109375" style="1180" customWidth="1"/>
    <col min="4845" max="4845" width="21.7109375" style="1180" customWidth="1"/>
    <col min="4846" max="4846" width="1.28515625" style="1180" customWidth="1"/>
    <col min="4847" max="4847" width="21.140625" style="1180" customWidth="1"/>
    <col min="4848" max="5052" width="11.42578125" style="1180"/>
    <col min="5053" max="5053" width="0.7109375" style="1180" customWidth="1"/>
    <col min="5054" max="5055" width="1.5703125" style="1180" customWidth="1"/>
    <col min="5056" max="5056" width="16.42578125" style="1180" customWidth="1"/>
    <col min="5057" max="5059" width="10.42578125" style="1180" customWidth="1"/>
    <col min="5060" max="5060" width="8.7109375" style="1180" customWidth="1"/>
    <col min="5061" max="5061" width="0.7109375" style="1180" customWidth="1"/>
    <col min="5062" max="5062" width="3.140625" style="1180" customWidth="1"/>
    <col min="5063" max="5063" width="1.140625" style="1180" customWidth="1"/>
    <col min="5064" max="5064" width="18" style="1180" customWidth="1"/>
    <col min="5065" max="5065" width="9.42578125" style="1180" customWidth="1"/>
    <col min="5066" max="5066" width="8.7109375" style="1180" customWidth="1"/>
    <col min="5067" max="5067" width="9.28515625" style="1180" customWidth="1"/>
    <col min="5068" max="5068" width="10.140625" style="1180" customWidth="1"/>
    <col min="5069" max="5069" width="5.140625" style="1180" customWidth="1"/>
    <col min="5070" max="5070" width="10.140625" style="1180" customWidth="1"/>
    <col min="5071" max="5071" width="6.42578125" style="1180" customWidth="1"/>
    <col min="5072" max="5072" width="11.42578125" style="1180"/>
    <col min="5073" max="5073" width="1.28515625" style="1180" customWidth="1"/>
    <col min="5074" max="5074" width="1.42578125" style="1180" customWidth="1"/>
    <col min="5075" max="5075" width="8.28515625" style="1180" customWidth="1"/>
    <col min="5076" max="5076" width="11.42578125" style="1180"/>
    <col min="5077" max="5078" width="10.7109375" style="1180" customWidth="1"/>
    <col min="5079" max="5079" width="10.28515625" style="1180" customWidth="1"/>
    <col min="5080" max="5080" width="11.28515625" style="1180" customWidth="1"/>
    <col min="5081" max="5081" width="7.7109375" style="1180" customWidth="1"/>
    <col min="5082" max="5082" width="10.140625" style="1180" customWidth="1"/>
    <col min="5083" max="5083" width="6.5703125" style="1180" customWidth="1"/>
    <col min="5084" max="5084" width="1.140625" style="1180" customWidth="1"/>
    <col min="5085" max="5085" width="24.5703125" style="1180" customWidth="1"/>
    <col min="5086" max="5086" width="9.85546875" style="1180" customWidth="1"/>
    <col min="5087" max="5087" width="10.7109375" style="1180" customWidth="1"/>
    <col min="5088" max="5088" width="10.85546875" style="1180" customWidth="1"/>
    <col min="5089" max="5089" width="11.140625" style="1180" customWidth="1"/>
    <col min="5090" max="5090" width="9.85546875" style="1180" customWidth="1"/>
    <col min="5091" max="5091" width="1" style="1180" customWidth="1"/>
    <col min="5092" max="5092" width="16.5703125" style="1180" customWidth="1"/>
    <col min="5093" max="5093" width="0.5703125" style="1180" customWidth="1"/>
    <col min="5094" max="5094" width="0.7109375" style="1180" customWidth="1"/>
    <col min="5095" max="5095" width="27.85546875" style="1180" customWidth="1"/>
    <col min="5096" max="5096" width="0.85546875" style="1180" customWidth="1"/>
    <col min="5097" max="5097" width="27.42578125" style="1180" customWidth="1"/>
    <col min="5098" max="5098" width="14.7109375" style="1180" customWidth="1"/>
    <col min="5099" max="5099" width="0.42578125" style="1180" customWidth="1"/>
    <col min="5100" max="5100" width="0.7109375" style="1180" customWidth="1"/>
    <col min="5101" max="5101" width="21.7109375" style="1180" customWidth="1"/>
    <col min="5102" max="5102" width="1.28515625" style="1180" customWidth="1"/>
    <col min="5103" max="5103" width="21.140625" style="1180" customWidth="1"/>
    <col min="5104" max="5308" width="11.42578125" style="1180"/>
    <col min="5309" max="5309" width="0.7109375" style="1180" customWidth="1"/>
    <col min="5310" max="5311" width="1.5703125" style="1180" customWidth="1"/>
    <col min="5312" max="5312" width="16.42578125" style="1180" customWidth="1"/>
    <col min="5313" max="5315" width="10.42578125" style="1180" customWidth="1"/>
    <col min="5316" max="5316" width="8.7109375" style="1180" customWidth="1"/>
    <col min="5317" max="5317" width="0.7109375" style="1180" customWidth="1"/>
    <col min="5318" max="5318" width="3.140625" style="1180" customWidth="1"/>
    <col min="5319" max="5319" width="1.140625" style="1180" customWidth="1"/>
    <col min="5320" max="5320" width="18" style="1180" customWidth="1"/>
    <col min="5321" max="5321" width="9.42578125" style="1180" customWidth="1"/>
    <col min="5322" max="5322" width="8.7109375" style="1180" customWidth="1"/>
    <col min="5323" max="5323" width="9.28515625" style="1180" customWidth="1"/>
    <col min="5324" max="5324" width="10.140625" style="1180" customWidth="1"/>
    <col min="5325" max="5325" width="5.140625" style="1180" customWidth="1"/>
    <col min="5326" max="5326" width="10.140625" style="1180" customWidth="1"/>
    <col min="5327" max="5327" width="6.42578125" style="1180" customWidth="1"/>
    <col min="5328" max="5328" width="11.42578125" style="1180"/>
    <col min="5329" max="5329" width="1.28515625" style="1180" customWidth="1"/>
    <col min="5330" max="5330" width="1.42578125" style="1180" customWidth="1"/>
    <col min="5331" max="5331" width="8.28515625" style="1180" customWidth="1"/>
    <col min="5332" max="5332" width="11.42578125" style="1180"/>
    <col min="5333" max="5334" width="10.7109375" style="1180" customWidth="1"/>
    <col min="5335" max="5335" width="10.28515625" style="1180" customWidth="1"/>
    <col min="5336" max="5336" width="11.28515625" style="1180" customWidth="1"/>
    <col min="5337" max="5337" width="7.7109375" style="1180" customWidth="1"/>
    <col min="5338" max="5338" width="10.140625" style="1180" customWidth="1"/>
    <col min="5339" max="5339" width="6.5703125" style="1180" customWidth="1"/>
    <col min="5340" max="5340" width="1.140625" style="1180" customWidth="1"/>
    <col min="5341" max="5341" width="24.5703125" style="1180" customWidth="1"/>
    <col min="5342" max="5342" width="9.85546875" style="1180" customWidth="1"/>
    <col min="5343" max="5343" width="10.7109375" style="1180" customWidth="1"/>
    <col min="5344" max="5344" width="10.85546875" style="1180" customWidth="1"/>
    <col min="5345" max="5345" width="11.140625" style="1180" customWidth="1"/>
    <col min="5346" max="5346" width="9.85546875" style="1180" customWidth="1"/>
    <col min="5347" max="5347" width="1" style="1180" customWidth="1"/>
    <col min="5348" max="5348" width="16.5703125" style="1180" customWidth="1"/>
    <col min="5349" max="5349" width="0.5703125" style="1180" customWidth="1"/>
    <col min="5350" max="5350" width="0.7109375" style="1180" customWidth="1"/>
    <col min="5351" max="5351" width="27.85546875" style="1180" customWidth="1"/>
    <col min="5352" max="5352" width="0.85546875" style="1180" customWidth="1"/>
    <col min="5353" max="5353" width="27.42578125" style="1180" customWidth="1"/>
    <col min="5354" max="5354" width="14.7109375" style="1180" customWidth="1"/>
    <col min="5355" max="5355" width="0.42578125" style="1180" customWidth="1"/>
    <col min="5356" max="5356" width="0.7109375" style="1180" customWidth="1"/>
    <col min="5357" max="5357" width="21.7109375" style="1180" customWidth="1"/>
    <col min="5358" max="5358" width="1.28515625" style="1180" customWidth="1"/>
    <col min="5359" max="5359" width="21.140625" style="1180" customWidth="1"/>
    <col min="5360" max="5564" width="11.42578125" style="1180"/>
    <col min="5565" max="5565" width="0.7109375" style="1180" customWidth="1"/>
    <col min="5566" max="5567" width="1.5703125" style="1180" customWidth="1"/>
    <col min="5568" max="5568" width="16.42578125" style="1180" customWidth="1"/>
    <col min="5569" max="5571" width="10.42578125" style="1180" customWidth="1"/>
    <col min="5572" max="5572" width="8.7109375" style="1180" customWidth="1"/>
    <col min="5573" max="5573" width="0.7109375" style="1180" customWidth="1"/>
    <col min="5574" max="5574" width="3.140625" style="1180" customWidth="1"/>
    <col min="5575" max="5575" width="1.140625" style="1180" customWidth="1"/>
    <col min="5576" max="5576" width="18" style="1180" customWidth="1"/>
    <col min="5577" max="5577" width="9.42578125" style="1180" customWidth="1"/>
    <col min="5578" max="5578" width="8.7109375" style="1180" customWidth="1"/>
    <col min="5579" max="5579" width="9.28515625" style="1180" customWidth="1"/>
    <col min="5580" max="5580" width="10.140625" style="1180" customWidth="1"/>
    <col min="5581" max="5581" width="5.140625" style="1180" customWidth="1"/>
    <col min="5582" max="5582" width="10.140625" style="1180" customWidth="1"/>
    <col min="5583" max="5583" width="6.42578125" style="1180" customWidth="1"/>
    <col min="5584" max="5584" width="11.42578125" style="1180"/>
    <col min="5585" max="5585" width="1.28515625" style="1180" customWidth="1"/>
    <col min="5586" max="5586" width="1.42578125" style="1180" customWidth="1"/>
    <col min="5587" max="5587" width="8.28515625" style="1180" customWidth="1"/>
    <col min="5588" max="5588" width="11.42578125" style="1180"/>
    <col min="5589" max="5590" width="10.7109375" style="1180" customWidth="1"/>
    <col min="5591" max="5591" width="10.28515625" style="1180" customWidth="1"/>
    <col min="5592" max="5592" width="11.28515625" style="1180" customWidth="1"/>
    <col min="5593" max="5593" width="7.7109375" style="1180" customWidth="1"/>
    <col min="5594" max="5594" width="10.140625" style="1180" customWidth="1"/>
    <col min="5595" max="5595" width="6.5703125" style="1180" customWidth="1"/>
    <col min="5596" max="5596" width="1.140625" style="1180" customWidth="1"/>
    <col min="5597" max="5597" width="24.5703125" style="1180" customWidth="1"/>
    <col min="5598" max="5598" width="9.85546875" style="1180" customWidth="1"/>
    <col min="5599" max="5599" width="10.7109375" style="1180" customWidth="1"/>
    <col min="5600" max="5600" width="10.85546875" style="1180" customWidth="1"/>
    <col min="5601" max="5601" width="11.140625" style="1180" customWidth="1"/>
    <col min="5602" max="5602" width="9.85546875" style="1180" customWidth="1"/>
    <col min="5603" max="5603" width="1" style="1180" customWidth="1"/>
    <col min="5604" max="5604" width="16.5703125" style="1180" customWidth="1"/>
    <col min="5605" max="5605" width="0.5703125" style="1180" customWidth="1"/>
    <col min="5606" max="5606" width="0.7109375" style="1180" customWidth="1"/>
    <col min="5607" max="5607" width="27.85546875" style="1180" customWidth="1"/>
    <col min="5608" max="5608" width="0.85546875" style="1180" customWidth="1"/>
    <col min="5609" max="5609" width="27.42578125" style="1180" customWidth="1"/>
    <col min="5610" max="5610" width="14.7109375" style="1180" customWidth="1"/>
    <col min="5611" max="5611" width="0.42578125" style="1180" customWidth="1"/>
    <col min="5612" max="5612" width="0.7109375" style="1180" customWidth="1"/>
    <col min="5613" max="5613" width="21.7109375" style="1180" customWidth="1"/>
    <col min="5614" max="5614" width="1.28515625" style="1180" customWidth="1"/>
    <col min="5615" max="5615" width="21.140625" style="1180" customWidth="1"/>
    <col min="5616" max="5820" width="11.42578125" style="1180"/>
    <col min="5821" max="5821" width="0.7109375" style="1180" customWidth="1"/>
    <col min="5822" max="5823" width="1.5703125" style="1180" customWidth="1"/>
    <col min="5824" max="5824" width="16.42578125" style="1180" customWidth="1"/>
    <col min="5825" max="5827" width="10.42578125" style="1180" customWidth="1"/>
    <col min="5828" max="5828" width="8.7109375" style="1180" customWidth="1"/>
    <col min="5829" max="5829" width="0.7109375" style="1180" customWidth="1"/>
    <col min="5830" max="5830" width="3.140625" style="1180" customWidth="1"/>
    <col min="5831" max="5831" width="1.140625" style="1180" customWidth="1"/>
    <col min="5832" max="5832" width="18" style="1180" customWidth="1"/>
    <col min="5833" max="5833" width="9.42578125" style="1180" customWidth="1"/>
    <col min="5834" max="5834" width="8.7109375" style="1180" customWidth="1"/>
    <col min="5835" max="5835" width="9.28515625" style="1180" customWidth="1"/>
    <col min="5836" max="5836" width="10.140625" style="1180" customWidth="1"/>
    <col min="5837" max="5837" width="5.140625" style="1180" customWidth="1"/>
    <col min="5838" max="5838" width="10.140625" style="1180" customWidth="1"/>
    <col min="5839" max="5839" width="6.42578125" style="1180" customWidth="1"/>
    <col min="5840" max="5840" width="11.42578125" style="1180"/>
    <col min="5841" max="5841" width="1.28515625" style="1180" customWidth="1"/>
    <col min="5842" max="5842" width="1.42578125" style="1180" customWidth="1"/>
    <col min="5843" max="5843" width="8.28515625" style="1180" customWidth="1"/>
    <col min="5844" max="5844" width="11.42578125" style="1180"/>
    <col min="5845" max="5846" width="10.7109375" style="1180" customWidth="1"/>
    <col min="5847" max="5847" width="10.28515625" style="1180" customWidth="1"/>
    <col min="5848" max="5848" width="11.28515625" style="1180" customWidth="1"/>
    <col min="5849" max="5849" width="7.7109375" style="1180" customWidth="1"/>
    <col min="5850" max="5850" width="10.140625" style="1180" customWidth="1"/>
    <col min="5851" max="5851" width="6.5703125" style="1180" customWidth="1"/>
    <col min="5852" max="5852" width="1.140625" style="1180" customWidth="1"/>
    <col min="5853" max="5853" width="24.5703125" style="1180" customWidth="1"/>
    <col min="5854" max="5854" width="9.85546875" style="1180" customWidth="1"/>
    <col min="5855" max="5855" width="10.7109375" style="1180" customWidth="1"/>
    <col min="5856" max="5856" width="10.85546875" style="1180" customWidth="1"/>
    <col min="5857" max="5857" width="11.140625" style="1180" customWidth="1"/>
    <col min="5858" max="5858" width="9.85546875" style="1180" customWidth="1"/>
    <col min="5859" max="5859" width="1" style="1180" customWidth="1"/>
    <col min="5860" max="5860" width="16.5703125" style="1180" customWidth="1"/>
    <col min="5861" max="5861" width="0.5703125" style="1180" customWidth="1"/>
    <col min="5862" max="5862" width="0.7109375" style="1180" customWidth="1"/>
    <col min="5863" max="5863" width="27.85546875" style="1180" customWidth="1"/>
    <col min="5864" max="5864" width="0.85546875" style="1180" customWidth="1"/>
    <col min="5865" max="5865" width="27.42578125" style="1180" customWidth="1"/>
    <col min="5866" max="5866" width="14.7109375" style="1180" customWidth="1"/>
    <col min="5867" max="5867" width="0.42578125" style="1180" customWidth="1"/>
    <col min="5868" max="5868" width="0.7109375" style="1180" customWidth="1"/>
    <col min="5869" max="5869" width="21.7109375" style="1180" customWidth="1"/>
    <col min="5870" max="5870" width="1.28515625" style="1180" customWidth="1"/>
    <col min="5871" max="5871" width="21.140625" style="1180" customWidth="1"/>
    <col min="5872" max="6076" width="11.42578125" style="1180"/>
    <col min="6077" max="6077" width="0.7109375" style="1180" customWidth="1"/>
    <col min="6078" max="6079" width="1.5703125" style="1180" customWidth="1"/>
    <col min="6080" max="6080" width="16.42578125" style="1180" customWidth="1"/>
    <col min="6081" max="6083" width="10.42578125" style="1180" customWidth="1"/>
    <col min="6084" max="6084" width="8.7109375" style="1180" customWidth="1"/>
    <col min="6085" max="6085" width="0.7109375" style="1180" customWidth="1"/>
    <col min="6086" max="6086" width="3.140625" style="1180" customWidth="1"/>
    <col min="6087" max="6087" width="1.140625" style="1180" customWidth="1"/>
    <col min="6088" max="6088" width="18" style="1180" customWidth="1"/>
    <col min="6089" max="6089" width="9.42578125" style="1180" customWidth="1"/>
    <col min="6090" max="6090" width="8.7109375" style="1180" customWidth="1"/>
    <col min="6091" max="6091" width="9.28515625" style="1180" customWidth="1"/>
    <col min="6092" max="6092" width="10.140625" style="1180" customWidth="1"/>
    <col min="6093" max="6093" width="5.140625" style="1180" customWidth="1"/>
    <col min="6094" max="6094" width="10.140625" style="1180" customWidth="1"/>
    <col min="6095" max="6095" width="6.42578125" style="1180" customWidth="1"/>
    <col min="6096" max="6096" width="11.42578125" style="1180"/>
    <col min="6097" max="6097" width="1.28515625" style="1180" customWidth="1"/>
    <col min="6098" max="6098" width="1.42578125" style="1180" customWidth="1"/>
    <col min="6099" max="6099" width="8.28515625" style="1180" customWidth="1"/>
    <col min="6100" max="6100" width="11.42578125" style="1180"/>
    <col min="6101" max="6102" width="10.7109375" style="1180" customWidth="1"/>
    <col min="6103" max="6103" width="10.28515625" style="1180" customWidth="1"/>
    <col min="6104" max="6104" width="11.28515625" style="1180" customWidth="1"/>
    <col min="6105" max="6105" width="7.7109375" style="1180" customWidth="1"/>
    <col min="6106" max="6106" width="10.140625" style="1180" customWidth="1"/>
    <col min="6107" max="6107" width="6.5703125" style="1180" customWidth="1"/>
    <col min="6108" max="6108" width="1.140625" style="1180" customWidth="1"/>
    <col min="6109" max="6109" width="24.5703125" style="1180" customWidth="1"/>
    <col min="6110" max="6110" width="9.85546875" style="1180" customWidth="1"/>
    <col min="6111" max="6111" width="10.7109375" style="1180" customWidth="1"/>
    <col min="6112" max="6112" width="10.85546875" style="1180" customWidth="1"/>
    <col min="6113" max="6113" width="11.140625" style="1180" customWidth="1"/>
    <col min="6114" max="6114" width="9.85546875" style="1180" customWidth="1"/>
    <col min="6115" max="6115" width="1" style="1180" customWidth="1"/>
    <col min="6116" max="6116" width="16.5703125" style="1180" customWidth="1"/>
    <col min="6117" max="6117" width="0.5703125" style="1180" customWidth="1"/>
    <col min="6118" max="6118" width="0.7109375" style="1180" customWidth="1"/>
    <col min="6119" max="6119" width="27.85546875" style="1180" customWidth="1"/>
    <col min="6120" max="6120" width="0.85546875" style="1180" customWidth="1"/>
    <col min="6121" max="6121" width="27.42578125" style="1180" customWidth="1"/>
    <col min="6122" max="6122" width="14.7109375" style="1180" customWidth="1"/>
    <col min="6123" max="6123" width="0.42578125" style="1180" customWidth="1"/>
    <col min="6124" max="6124" width="0.7109375" style="1180" customWidth="1"/>
    <col min="6125" max="6125" width="21.7109375" style="1180" customWidth="1"/>
    <col min="6126" max="6126" width="1.28515625" style="1180" customWidth="1"/>
    <col min="6127" max="6127" width="21.140625" style="1180" customWidth="1"/>
    <col min="6128" max="6332" width="11.42578125" style="1180"/>
    <col min="6333" max="6333" width="0.7109375" style="1180" customWidth="1"/>
    <col min="6334" max="6335" width="1.5703125" style="1180" customWidth="1"/>
    <col min="6336" max="6336" width="16.42578125" style="1180" customWidth="1"/>
    <col min="6337" max="6339" width="10.42578125" style="1180" customWidth="1"/>
    <col min="6340" max="6340" width="8.7109375" style="1180" customWidth="1"/>
    <col min="6341" max="6341" width="0.7109375" style="1180" customWidth="1"/>
    <col min="6342" max="6342" width="3.140625" style="1180" customWidth="1"/>
    <col min="6343" max="6343" width="1.140625" style="1180" customWidth="1"/>
    <col min="6344" max="6344" width="18" style="1180" customWidth="1"/>
    <col min="6345" max="6345" width="9.42578125" style="1180" customWidth="1"/>
    <col min="6346" max="6346" width="8.7109375" style="1180" customWidth="1"/>
    <col min="6347" max="6347" width="9.28515625" style="1180" customWidth="1"/>
    <col min="6348" max="6348" width="10.140625" style="1180" customWidth="1"/>
    <col min="6349" max="6349" width="5.140625" style="1180" customWidth="1"/>
    <col min="6350" max="6350" width="10.140625" style="1180" customWidth="1"/>
    <col min="6351" max="6351" width="6.42578125" style="1180" customWidth="1"/>
    <col min="6352" max="6352" width="11.42578125" style="1180"/>
    <col min="6353" max="6353" width="1.28515625" style="1180" customWidth="1"/>
    <col min="6354" max="6354" width="1.42578125" style="1180" customWidth="1"/>
    <col min="6355" max="6355" width="8.28515625" style="1180" customWidth="1"/>
    <col min="6356" max="6356" width="11.42578125" style="1180"/>
    <col min="6357" max="6358" width="10.7109375" style="1180" customWidth="1"/>
    <col min="6359" max="6359" width="10.28515625" style="1180" customWidth="1"/>
    <col min="6360" max="6360" width="11.28515625" style="1180" customWidth="1"/>
    <col min="6361" max="6361" width="7.7109375" style="1180" customWidth="1"/>
    <col min="6362" max="6362" width="10.140625" style="1180" customWidth="1"/>
    <col min="6363" max="6363" width="6.5703125" style="1180" customWidth="1"/>
    <col min="6364" max="6364" width="1.140625" style="1180" customWidth="1"/>
    <col min="6365" max="6365" width="24.5703125" style="1180" customWidth="1"/>
    <col min="6366" max="6366" width="9.85546875" style="1180" customWidth="1"/>
    <col min="6367" max="6367" width="10.7109375" style="1180" customWidth="1"/>
    <col min="6368" max="6368" width="10.85546875" style="1180" customWidth="1"/>
    <col min="6369" max="6369" width="11.140625" style="1180" customWidth="1"/>
    <col min="6370" max="6370" width="9.85546875" style="1180" customWidth="1"/>
    <col min="6371" max="6371" width="1" style="1180" customWidth="1"/>
    <col min="6372" max="6372" width="16.5703125" style="1180" customWidth="1"/>
    <col min="6373" max="6373" width="0.5703125" style="1180" customWidth="1"/>
    <col min="6374" max="6374" width="0.7109375" style="1180" customWidth="1"/>
    <col min="6375" max="6375" width="27.85546875" style="1180" customWidth="1"/>
    <col min="6376" max="6376" width="0.85546875" style="1180" customWidth="1"/>
    <col min="6377" max="6377" width="27.42578125" style="1180" customWidth="1"/>
    <col min="6378" max="6378" width="14.7109375" style="1180" customWidth="1"/>
    <col min="6379" max="6379" width="0.42578125" style="1180" customWidth="1"/>
    <col min="6380" max="6380" width="0.7109375" style="1180" customWidth="1"/>
    <col min="6381" max="6381" width="21.7109375" style="1180" customWidth="1"/>
    <col min="6382" max="6382" width="1.28515625" style="1180" customWidth="1"/>
    <col min="6383" max="6383" width="21.140625" style="1180" customWidth="1"/>
    <col min="6384" max="6588" width="11.42578125" style="1180"/>
    <col min="6589" max="6589" width="0.7109375" style="1180" customWidth="1"/>
    <col min="6590" max="6591" width="1.5703125" style="1180" customWidth="1"/>
    <col min="6592" max="6592" width="16.42578125" style="1180" customWidth="1"/>
    <col min="6593" max="6595" width="10.42578125" style="1180" customWidth="1"/>
    <col min="6596" max="6596" width="8.7109375" style="1180" customWidth="1"/>
    <col min="6597" max="6597" width="0.7109375" style="1180" customWidth="1"/>
    <col min="6598" max="6598" width="3.140625" style="1180" customWidth="1"/>
    <col min="6599" max="6599" width="1.140625" style="1180" customWidth="1"/>
    <col min="6600" max="6600" width="18" style="1180" customWidth="1"/>
    <col min="6601" max="6601" width="9.42578125" style="1180" customWidth="1"/>
    <col min="6602" max="6602" width="8.7109375" style="1180" customWidth="1"/>
    <col min="6603" max="6603" width="9.28515625" style="1180" customWidth="1"/>
    <col min="6604" max="6604" width="10.140625" style="1180" customWidth="1"/>
    <col min="6605" max="6605" width="5.140625" style="1180" customWidth="1"/>
    <col min="6606" max="6606" width="10.140625" style="1180" customWidth="1"/>
    <col min="6607" max="6607" width="6.42578125" style="1180" customWidth="1"/>
    <col min="6608" max="6608" width="11.42578125" style="1180"/>
    <col min="6609" max="6609" width="1.28515625" style="1180" customWidth="1"/>
    <col min="6610" max="6610" width="1.42578125" style="1180" customWidth="1"/>
    <col min="6611" max="6611" width="8.28515625" style="1180" customWidth="1"/>
    <col min="6612" max="6612" width="11.42578125" style="1180"/>
    <col min="6613" max="6614" width="10.7109375" style="1180" customWidth="1"/>
    <col min="6615" max="6615" width="10.28515625" style="1180" customWidth="1"/>
    <col min="6616" max="6616" width="11.28515625" style="1180" customWidth="1"/>
    <col min="6617" max="6617" width="7.7109375" style="1180" customWidth="1"/>
    <col min="6618" max="6618" width="10.140625" style="1180" customWidth="1"/>
    <col min="6619" max="6619" width="6.5703125" style="1180" customWidth="1"/>
    <col min="6620" max="6620" width="1.140625" style="1180" customWidth="1"/>
    <col min="6621" max="6621" width="24.5703125" style="1180" customWidth="1"/>
    <col min="6622" max="6622" width="9.85546875" style="1180" customWidth="1"/>
    <col min="6623" max="6623" width="10.7109375" style="1180" customWidth="1"/>
    <col min="6624" max="6624" width="10.85546875" style="1180" customWidth="1"/>
    <col min="6625" max="6625" width="11.140625" style="1180" customWidth="1"/>
    <col min="6626" max="6626" width="9.85546875" style="1180" customWidth="1"/>
    <col min="6627" max="6627" width="1" style="1180" customWidth="1"/>
    <col min="6628" max="6628" width="16.5703125" style="1180" customWidth="1"/>
    <col min="6629" max="6629" width="0.5703125" style="1180" customWidth="1"/>
    <col min="6630" max="6630" width="0.7109375" style="1180" customWidth="1"/>
    <col min="6631" max="6631" width="27.85546875" style="1180" customWidth="1"/>
    <col min="6632" max="6632" width="0.85546875" style="1180" customWidth="1"/>
    <col min="6633" max="6633" width="27.42578125" style="1180" customWidth="1"/>
    <col min="6634" max="6634" width="14.7109375" style="1180" customWidth="1"/>
    <col min="6635" max="6635" width="0.42578125" style="1180" customWidth="1"/>
    <col min="6636" max="6636" width="0.7109375" style="1180" customWidth="1"/>
    <col min="6637" max="6637" width="21.7109375" style="1180" customWidth="1"/>
    <col min="6638" max="6638" width="1.28515625" style="1180" customWidth="1"/>
    <col min="6639" max="6639" width="21.140625" style="1180" customWidth="1"/>
    <col min="6640" max="6844" width="11.42578125" style="1180"/>
    <col min="6845" max="6845" width="0.7109375" style="1180" customWidth="1"/>
    <col min="6846" max="6847" width="1.5703125" style="1180" customWidth="1"/>
    <col min="6848" max="6848" width="16.42578125" style="1180" customWidth="1"/>
    <col min="6849" max="6851" width="10.42578125" style="1180" customWidth="1"/>
    <col min="6852" max="6852" width="8.7109375" style="1180" customWidth="1"/>
    <col min="6853" max="6853" width="0.7109375" style="1180" customWidth="1"/>
    <col min="6854" max="6854" width="3.140625" style="1180" customWidth="1"/>
    <col min="6855" max="6855" width="1.140625" style="1180" customWidth="1"/>
    <col min="6856" max="6856" width="18" style="1180" customWidth="1"/>
    <col min="6857" max="6857" width="9.42578125" style="1180" customWidth="1"/>
    <col min="6858" max="6858" width="8.7109375" style="1180" customWidth="1"/>
    <col min="6859" max="6859" width="9.28515625" style="1180" customWidth="1"/>
    <col min="6860" max="6860" width="10.140625" style="1180" customWidth="1"/>
    <col min="6861" max="6861" width="5.140625" style="1180" customWidth="1"/>
    <col min="6862" max="6862" width="10.140625" style="1180" customWidth="1"/>
    <col min="6863" max="6863" width="6.42578125" style="1180" customWidth="1"/>
    <col min="6864" max="6864" width="11.42578125" style="1180"/>
    <col min="6865" max="6865" width="1.28515625" style="1180" customWidth="1"/>
    <col min="6866" max="6866" width="1.42578125" style="1180" customWidth="1"/>
    <col min="6867" max="6867" width="8.28515625" style="1180" customWidth="1"/>
    <col min="6868" max="6868" width="11.42578125" style="1180"/>
    <col min="6869" max="6870" width="10.7109375" style="1180" customWidth="1"/>
    <col min="6871" max="6871" width="10.28515625" style="1180" customWidth="1"/>
    <col min="6872" max="6872" width="11.28515625" style="1180" customWidth="1"/>
    <col min="6873" max="6873" width="7.7109375" style="1180" customWidth="1"/>
    <col min="6874" max="6874" width="10.140625" style="1180" customWidth="1"/>
    <col min="6875" max="6875" width="6.5703125" style="1180" customWidth="1"/>
    <col min="6876" max="6876" width="1.140625" style="1180" customWidth="1"/>
    <col min="6877" max="6877" width="24.5703125" style="1180" customWidth="1"/>
    <col min="6878" max="6878" width="9.85546875" style="1180" customWidth="1"/>
    <col min="6879" max="6879" width="10.7109375" style="1180" customWidth="1"/>
    <col min="6880" max="6880" width="10.85546875" style="1180" customWidth="1"/>
    <col min="6881" max="6881" width="11.140625" style="1180" customWidth="1"/>
    <col min="6882" max="6882" width="9.85546875" style="1180" customWidth="1"/>
    <col min="6883" max="6883" width="1" style="1180" customWidth="1"/>
    <col min="6884" max="6884" width="16.5703125" style="1180" customWidth="1"/>
    <col min="6885" max="6885" width="0.5703125" style="1180" customWidth="1"/>
    <col min="6886" max="6886" width="0.7109375" style="1180" customWidth="1"/>
    <col min="6887" max="6887" width="27.85546875" style="1180" customWidth="1"/>
    <col min="6888" max="6888" width="0.85546875" style="1180" customWidth="1"/>
    <col min="6889" max="6889" width="27.42578125" style="1180" customWidth="1"/>
    <col min="6890" max="6890" width="14.7109375" style="1180" customWidth="1"/>
    <col min="6891" max="6891" width="0.42578125" style="1180" customWidth="1"/>
    <col min="6892" max="6892" width="0.7109375" style="1180" customWidth="1"/>
    <col min="6893" max="6893" width="21.7109375" style="1180" customWidth="1"/>
    <col min="6894" max="6894" width="1.28515625" style="1180" customWidth="1"/>
    <col min="6895" max="6895" width="21.140625" style="1180" customWidth="1"/>
    <col min="6896" max="7100" width="11.42578125" style="1180"/>
    <col min="7101" max="7101" width="0.7109375" style="1180" customWidth="1"/>
    <col min="7102" max="7103" width="1.5703125" style="1180" customWidth="1"/>
    <col min="7104" max="7104" width="16.42578125" style="1180" customWidth="1"/>
    <col min="7105" max="7107" width="10.42578125" style="1180" customWidth="1"/>
    <col min="7108" max="7108" width="8.7109375" style="1180" customWidth="1"/>
    <col min="7109" max="7109" width="0.7109375" style="1180" customWidth="1"/>
    <col min="7110" max="7110" width="3.140625" style="1180" customWidth="1"/>
    <col min="7111" max="7111" width="1.140625" style="1180" customWidth="1"/>
    <col min="7112" max="7112" width="18" style="1180" customWidth="1"/>
    <col min="7113" max="7113" width="9.42578125" style="1180" customWidth="1"/>
    <col min="7114" max="7114" width="8.7109375" style="1180" customWidth="1"/>
    <col min="7115" max="7115" width="9.28515625" style="1180" customWidth="1"/>
    <col min="7116" max="7116" width="10.140625" style="1180" customWidth="1"/>
    <col min="7117" max="7117" width="5.140625" style="1180" customWidth="1"/>
    <col min="7118" max="7118" width="10.140625" style="1180" customWidth="1"/>
    <col min="7119" max="7119" width="6.42578125" style="1180" customWidth="1"/>
    <col min="7120" max="7120" width="11.42578125" style="1180"/>
    <col min="7121" max="7121" width="1.28515625" style="1180" customWidth="1"/>
    <col min="7122" max="7122" width="1.42578125" style="1180" customWidth="1"/>
    <col min="7123" max="7123" width="8.28515625" style="1180" customWidth="1"/>
    <col min="7124" max="7124" width="11.42578125" style="1180"/>
    <col min="7125" max="7126" width="10.7109375" style="1180" customWidth="1"/>
    <col min="7127" max="7127" width="10.28515625" style="1180" customWidth="1"/>
    <col min="7128" max="7128" width="11.28515625" style="1180" customWidth="1"/>
    <col min="7129" max="7129" width="7.7109375" style="1180" customWidth="1"/>
    <col min="7130" max="7130" width="10.140625" style="1180" customWidth="1"/>
    <col min="7131" max="7131" width="6.5703125" style="1180" customWidth="1"/>
    <col min="7132" max="7132" width="1.140625" style="1180" customWidth="1"/>
    <col min="7133" max="7133" width="24.5703125" style="1180" customWidth="1"/>
    <col min="7134" max="7134" width="9.85546875" style="1180" customWidth="1"/>
    <col min="7135" max="7135" width="10.7109375" style="1180" customWidth="1"/>
    <col min="7136" max="7136" width="10.85546875" style="1180" customWidth="1"/>
    <col min="7137" max="7137" width="11.140625" style="1180" customWidth="1"/>
    <col min="7138" max="7138" width="9.85546875" style="1180" customWidth="1"/>
    <col min="7139" max="7139" width="1" style="1180" customWidth="1"/>
    <col min="7140" max="7140" width="16.5703125" style="1180" customWidth="1"/>
    <col min="7141" max="7141" width="0.5703125" style="1180" customWidth="1"/>
    <col min="7142" max="7142" width="0.7109375" style="1180" customWidth="1"/>
    <col min="7143" max="7143" width="27.85546875" style="1180" customWidth="1"/>
    <col min="7144" max="7144" width="0.85546875" style="1180" customWidth="1"/>
    <col min="7145" max="7145" width="27.42578125" style="1180" customWidth="1"/>
    <col min="7146" max="7146" width="14.7109375" style="1180" customWidth="1"/>
    <col min="7147" max="7147" width="0.42578125" style="1180" customWidth="1"/>
    <col min="7148" max="7148" width="0.7109375" style="1180" customWidth="1"/>
    <col min="7149" max="7149" width="21.7109375" style="1180" customWidth="1"/>
    <col min="7150" max="7150" width="1.28515625" style="1180" customWidth="1"/>
    <col min="7151" max="7151" width="21.140625" style="1180" customWidth="1"/>
    <col min="7152" max="7356" width="11.42578125" style="1180"/>
    <col min="7357" max="7357" width="0.7109375" style="1180" customWidth="1"/>
    <col min="7358" max="7359" width="1.5703125" style="1180" customWidth="1"/>
    <col min="7360" max="7360" width="16.42578125" style="1180" customWidth="1"/>
    <col min="7361" max="7363" width="10.42578125" style="1180" customWidth="1"/>
    <col min="7364" max="7364" width="8.7109375" style="1180" customWidth="1"/>
    <col min="7365" max="7365" width="0.7109375" style="1180" customWidth="1"/>
    <col min="7366" max="7366" width="3.140625" style="1180" customWidth="1"/>
    <col min="7367" max="7367" width="1.140625" style="1180" customWidth="1"/>
    <col min="7368" max="7368" width="18" style="1180" customWidth="1"/>
    <col min="7369" max="7369" width="9.42578125" style="1180" customWidth="1"/>
    <col min="7370" max="7370" width="8.7109375" style="1180" customWidth="1"/>
    <col min="7371" max="7371" width="9.28515625" style="1180" customWidth="1"/>
    <col min="7372" max="7372" width="10.140625" style="1180" customWidth="1"/>
    <col min="7373" max="7373" width="5.140625" style="1180" customWidth="1"/>
    <col min="7374" max="7374" width="10.140625" style="1180" customWidth="1"/>
    <col min="7375" max="7375" width="6.42578125" style="1180" customWidth="1"/>
    <col min="7376" max="7376" width="11.42578125" style="1180"/>
    <col min="7377" max="7377" width="1.28515625" style="1180" customWidth="1"/>
    <col min="7378" max="7378" width="1.42578125" style="1180" customWidth="1"/>
    <col min="7379" max="7379" width="8.28515625" style="1180" customWidth="1"/>
    <col min="7380" max="7380" width="11.42578125" style="1180"/>
    <col min="7381" max="7382" width="10.7109375" style="1180" customWidth="1"/>
    <col min="7383" max="7383" width="10.28515625" style="1180" customWidth="1"/>
    <col min="7384" max="7384" width="11.28515625" style="1180" customWidth="1"/>
    <col min="7385" max="7385" width="7.7109375" style="1180" customWidth="1"/>
    <col min="7386" max="7386" width="10.140625" style="1180" customWidth="1"/>
    <col min="7387" max="7387" width="6.5703125" style="1180" customWidth="1"/>
    <col min="7388" max="7388" width="1.140625" style="1180" customWidth="1"/>
    <col min="7389" max="7389" width="24.5703125" style="1180" customWidth="1"/>
    <col min="7390" max="7390" width="9.85546875" style="1180" customWidth="1"/>
    <col min="7391" max="7391" width="10.7109375" style="1180" customWidth="1"/>
    <col min="7392" max="7392" width="10.85546875" style="1180" customWidth="1"/>
    <col min="7393" max="7393" width="11.140625" style="1180" customWidth="1"/>
    <col min="7394" max="7394" width="9.85546875" style="1180" customWidth="1"/>
    <col min="7395" max="7395" width="1" style="1180" customWidth="1"/>
    <col min="7396" max="7396" width="16.5703125" style="1180" customWidth="1"/>
    <col min="7397" max="7397" width="0.5703125" style="1180" customWidth="1"/>
    <col min="7398" max="7398" width="0.7109375" style="1180" customWidth="1"/>
    <col min="7399" max="7399" width="27.85546875" style="1180" customWidth="1"/>
    <col min="7400" max="7400" width="0.85546875" style="1180" customWidth="1"/>
    <col min="7401" max="7401" width="27.42578125" style="1180" customWidth="1"/>
    <col min="7402" max="7402" width="14.7109375" style="1180" customWidth="1"/>
    <col min="7403" max="7403" width="0.42578125" style="1180" customWidth="1"/>
    <col min="7404" max="7404" width="0.7109375" style="1180" customWidth="1"/>
    <col min="7405" max="7405" width="21.7109375" style="1180" customWidth="1"/>
    <col min="7406" max="7406" width="1.28515625" style="1180" customWidth="1"/>
    <col min="7407" max="7407" width="21.140625" style="1180" customWidth="1"/>
    <col min="7408" max="7612" width="11.42578125" style="1180"/>
    <col min="7613" max="7613" width="0.7109375" style="1180" customWidth="1"/>
    <col min="7614" max="7615" width="1.5703125" style="1180" customWidth="1"/>
    <col min="7616" max="7616" width="16.42578125" style="1180" customWidth="1"/>
    <col min="7617" max="7619" width="10.42578125" style="1180" customWidth="1"/>
    <col min="7620" max="7620" width="8.7109375" style="1180" customWidth="1"/>
    <col min="7621" max="7621" width="0.7109375" style="1180" customWidth="1"/>
    <col min="7622" max="7622" width="3.140625" style="1180" customWidth="1"/>
    <col min="7623" max="7623" width="1.140625" style="1180" customWidth="1"/>
    <col min="7624" max="7624" width="18" style="1180" customWidth="1"/>
    <col min="7625" max="7625" width="9.42578125" style="1180" customWidth="1"/>
    <col min="7626" max="7626" width="8.7109375" style="1180" customWidth="1"/>
    <col min="7627" max="7627" width="9.28515625" style="1180" customWidth="1"/>
    <col min="7628" max="7628" width="10.140625" style="1180" customWidth="1"/>
    <col min="7629" max="7629" width="5.140625" style="1180" customWidth="1"/>
    <col min="7630" max="7630" width="10.140625" style="1180" customWidth="1"/>
    <col min="7631" max="7631" width="6.42578125" style="1180" customWidth="1"/>
    <col min="7632" max="7632" width="11.42578125" style="1180"/>
    <col min="7633" max="7633" width="1.28515625" style="1180" customWidth="1"/>
    <col min="7634" max="7634" width="1.42578125" style="1180" customWidth="1"/>
    <col min="7635" max="7635" width="8.28515625" style="1180" customWidth="1"/>
    <col min="7636" max="7636" width="11.42578125" style="1180"/>
    <col min="7637" max="7638" width="10.7109375" style="1180" customWidth="1"/>
    <col min="7639" max="7639" width="10.28515625" style="1180" customWidth="1"/>
    <col min="7640" max="7640" width="11.28515625" style="1180" customWidth="1"/>
    <col min="7641" max="7641" width="7.7109375" style="1180" customWidth="1"/>
    <col min="7642" max="7642" width="10.140625" style="1180" customWidth="1"/>
    <col min="7643" max="7643" width="6.5703125" style="1180" customWidth="1"/>
    <col min="7644" max="7644" width="1.140625" style="1180" customWidth="1"/>
    <col min="7645" max="7645" width="24.5703125" style="1180" customWidth="1"/>
    <col min="7646" max="7646" width="9.85546875" style="1180" customWidth="1"/>
    <col min="7647" max="7647" width="10.7109375" style="1180" customWidth="1"/>
    <col min="7648" max="7648" width="10.85546875" style="1180" customWidth="1"/>
    <col min="7649" max="7649" width="11.140625" style="1180" customWidth="1"/>
    <col min="7650" max="7650" width="9.85546875" style="1180" customWidth="1"/>
    <col min="7651" max="7651" width="1" style="1180" customWidth="1"/>
    <col min="7652" max="7652" width="16.5703125" style="1180" customWidth="1"/>
    <col min="7653" max="7653" width="0.5703125" style="1180" customWidth="1"/>
    <col min="7654" max="7654" width="0.7109375" style="1180" customWidth="1"/>
    <col min="7655" max="7655" width="27.85546875" style="1180" customWidth="1"/>
    <col min="7656" max="7656" width="0.85546875" style="1180" customWidth="1"/>
    <col min="7657" max="7657" width="27.42578125" style="1180" customWidth="1"/>
    <col min="7658" max="7658" width="14.7109375" style="1180" customWidth="1"/>
    <col min="7659" max="7659" width="0.42578125" style="1180" customWidth="1"/>
    <col min="7660" max="7660" width="0.7109375" style="1180" customWidth="1"/>
    <col min="7661" max="7661" width="21.7109375" style="1180" customWidth="1"/>
    <col min="7662" max="7662" width="1.28515625" style="1180" customWidth="1"/>
    <col min="7663" max="7663" width="21.140625" style="1180" customWidth="1"/>
    <col min="7664" max="7868" width="11.42578125" style="1180"/>
    <col min="7869" max="7869" width="0.7109375" style="1180" customWidth="1"/>
    <col min="7870" max="7871" width="1.5703125" style="1180" customWidth="1"/>
    <col min="7872" max="7872" width="16.42578125" style="1180" customWidth="1"/>
    <col min="7873" max="7875" width="10.42578125" style="1180" customWidth="1"/>
    <col min="7876" max="7876" width="8.7109375" style="1180" customWidth="1"/>
    <col min="7877" max="7877" width="0.7109375" style="1180" customWidth="1"/>
    <col min="7878" max="7878" width="3.140625" style="1180" customWidth="1"/>
    <col min="7879" max="7879" width="1.140625" style="1180" customWidth="1"/>
    <col min="7880" max="7880" width="18" style="1180" customWidth="1"/>
    <col min="7881" max="7881" width="9.42578125" style="1180" customWidth="1"/>
    <col min="7882" max="7882" width="8.7109375" style="1180" customWidth="1"/>
    <col min="7883" max="7883" width="9.28515625" style="1180" customWidth="1"/>
    <col min="7884" max="7884" width="10.140625" style="1180" customWidth="1"/>
    <col min="7885" max="7885" width="5.140625" style="1180" customWidth="1"/>
    <col min="7886" max="7886" width="10.140625" style="1180" customWidth="1"/>
    <col min="7887" max="7887" width="6.42578125" style="1180" customWidth="1"/>
    <col min="7888" max="7888" width="11.42578125" style="1180"/>
    <col min="7889" max="7889" width="1.28515625" style="1180" customWidth="1"/>
    <col min="7890" max="7890" width="1.42578125" style="1180" customWidth="1"/>
    <col min="7891" max="7891" width="8.28515625" style="1180" customWidth="1"/>
    <col min="7892" max="7892" width="11.42578125" style="1180"/>
    <col min="7893" max="7894" width="10.7109375" style="1180" customWidth="1"/>
    <col min="7895" max="7895" width="10.28515625" style="1180" customWidth="1"/>
    <col min="7896" max="7896" width="11.28515625" style="1180" customWidth="1"/>
    <col min="7897" max="7897" width="7.7109375" style="1180" customWidth="1"/>
    <col min="7898" max="7898" width="10.140625" style="1180" customWidth="1"/>
    <col min="7899" max="7899" width="6.5703125" style="1180" customWidth="1"/>
    <col min="7900" max="7900" width="1.140625" style="1180" customWidth="1"/>
    <col min="7901" max="7901" width="24.5703125" style="1180" customWidth="1"/>
    <col min="7902" max="7902" width="9.85546875" style="1180" customWidth="1"/>
    <col min="7903" max="7903" width="10.7109375" style="1180" customWidth="1"/>
    <col min="7904" max="7904" width="10.85546875" style="1180" customWidth="1"/>
    <col min="7905" max="7905" width="11.140625" style="1180" customWidth="1"/>
    <col min="7906" max="7906" width="9.85546875" style="1180" customWidth="1"/>
    <col min="7907" max="7907" width="1" style="1180" customWidth="1"/>
    <col min="7908" max="7908" width="16.5703125" style="1180" customWidth="1"/>
    <col min="7909" max="7909" width="0.5703125" style="1180" customWidth="1"/>
    <col min="7910" max="7910" width="0.7109375" style="1180" customWidth="1"/>
    <col min="7911" max="7911" width="27.85546875" style="1180" customWidth="1"/>
    <col min="7912" max="7912" width="0.85546875" style="1180" customWidth="1"/>
    <col min="7913" max="7913" width="27.42578125" style="1180" customWidth="1"/>
    <col min="7914" max="7914" width="14.7109375" style="1180" customWidth="1"/>
    <col min="7915" max="7915" width="0.42578125" style="1180" customWidth="1"/>
    <col min="7916" max="7916" width="0.7109375" style="1180" customWidth="1"/>
    <col min="7917" max="7917" width="21.7109375" style="1180" customWidth="1"/>
    <col min="7918" max="7918" width="1.28515625" style="1180" customWidth="1"/>
    <col min="7919" max="7919" width="21.140625" style="1180" customWidth="1"/>
    <col min="7920" max="8124" width="11.42578125" style="1180"/>
    <col min="8125" max="8125" width="0.7109375" style="1180" customWidth="1"/>
    <col min="8126" max="8127" width="1.5703125" style="1180" customWidth="1"/>
    <col min="8128" max="8128" width="16.42578125" style="1180" customWidth="1"/>
    <col min="8129" max="8131" width="10.42578125" style="1180" customWidth="1"/>
    <col min="8132" max="8132" width="8.7109375" style="1180" customWidth="1"/>
    <col min="8133" max="8133" width="0.7109375" style="1180" customWidth="1"/>
    <col min="8134" max="8134" width="3.140625" style="1180" customWidth="1"/>
    <col min="8135" max="8135" width="1.140625" style="1180" customWidth="1"/>
    <col min="8136" max="8136" width="18" style="1180" customWidth="1"/>
    <col min="8137" max="8137" width="9.42578125" style="1180" customWidth="1"/>
    <col min="8138" max="8138" width="8.7109375" style="1180" customWidth="1"/>
    <col min="8139" max="8139" width="9.28515625" style="1180" customWidth="1"/>
    <col min="8140" max="8140" width="10.140625" style="1180" customWidth="1"/>
    <col min="8141" max="8141" width="5.140625" style="1180" customWidth="1"/>
    <col min="8142" max="8142" width="10.140625" style="1180" customWidth="1"/>
    <col min="8143" max="8143" width="6.42578125" style="1180" customWidth="1"/>
    <col min="8144" max="8144" width="11.42578125" style="1180"/>
    <col min="8145" max="8145" width="1.28515625" style="1180" customWidth="1"/>
    <col min="8146" max="8146" width="1.42578125" style="1180" customWidth="1"/>
    <col min="8147" max="8147" width="8.28515625" style="1180" customWidth="1"/>
    <col min="8148" max="8148" width="11.42578125" style="1180"/>
    <col min="8149" max="8150" width="10.7109375" style="1180" customWidth="1"/>
    <col min="8151" max="8151" width="10.28515625" style="1180" customWidth="1"/>
    <col min="8152" max="8152" width="11.28515625" style="1180" customWidth="1"/>
    <col min="8153" max="8153" width="7.7109375" style="1180" customWidth="1"/>
    <col min="8154" max="8154" width="10.140625" style="1180" customWidth="1"/>
    <col min="8155" max="8155" width="6.5703125" style="1180" customWidth="1"/>
    <col min="8156" max="8156" width="1.140625" style="1180" customWidth="1"/>
    <col min="8157" max="8157" width="24.5703125" style="1180" customWidth="1"/>
    <col min="8158" max="8158" width="9.85546875" style="1180" customWidth="1"/>
    <col min="8159" max="8159" width="10.7109375" style="1180" customWidth="1"/>
    <col min="8160" max="8160" width="10.85546875" style="1180" customWidth="1"/>
    <col min="8161" max="8161" width="11.140625" style="1180" customWidth="1"/>
    <col min="8162" max="8162" width="9.85546875" style="1180" customWidth="1"/>
    <col min="8163" max="8163" width="1" style="1180" customWidth="1"/>
    <col min="8164" max="8164" width="16.5703125" style="1180" customWidth="1"/>
    <col min="8165" max="8165" width="0.5703125" style="1180" customWidth="1"/>
    <col min="8166" max="8166" width="0.7109375" style="1180" customWidth="1"/>
    <col min="8167" max="8167" width="27.85546875" style="1180" customWidth="1"/>
    <col min="8168" max="8168" width="0.85546875" style="1180" customWidth="1"/>
    <col min="8169" max="8169" width="27.42578125" style="1180" customWidth="1"/>
    <col min="8170" max="8170" width="14.7109375" style="1180" customWidth="1"/>
    <col min="8171" max="8171" width="0.42578125" style="1180" customWidth="1"/>
    <col min="8172" max="8172" width="0.7109375" style="1180" customWidth="1"/>
    <col min="8173" max="8173" width="21.7109375" style="1180" customWidth="1"/>
    <col min="8174" max="8174" width="1.28515625" style="1180" customWidth="1"/>
    <col min="8175" max="8175" width="21.140625" style="1180" customWidth="1"/>
    <col min="8176" max="8380" width="11.42578125" style="1180"/>
    <col min="8381" max="8381" width="0.7109375" style="1180" customWidth="1"/>
    <col min="8382" max="8383" width="1.5703125" style="1180" customWidth="1"/>
    <col min="8384" max="8384" width="16.42578125" style="1180" customWidth="1"/>
    <col min="8385" max="8387" width="10.42578125" style="1180" customWidth="1"/>
    <col min="8388" max="8388" width="8.7109375" style="1180" customWidth="1"/>
    <col min="8389" max="8389" width="0.7109375" style="1180" customWidth="1"/>
    <col min="8390" max="8390" width="3.140625" style="1180" customWidth="1"/>
    <col min="8391" max="8391" width="1.140625" style="1180" customWidth="1"/>
    <col min="8392" max="8392" width="18" style="1180" customWidth="1"/>
    <col min="8393" max="8393" width="9.42578125" style="1180" customWidth="1"/>
    <col min="8394" max="8394" width="8.7109375" style="1180" customWidth="1"/>
    <col min="8395" max="8395" width="9.28515625" style="1180" customWidth="1"/>
    <col min="8396" max="8396" width="10.140625" style="1180" customWidth="1"/>
    <col min="8397" max="8397" width="5.140625" style="1180" customWidth="1"/>
    <col min="8398" max="8398" width="10.140625" style="1180" customWidth="1"/>
    <col min="8399" max="8399" width="6.42578125" style="1180" customWidth="1"/>
    <col min="8400" max="8400" width="11.42578125" style="1180"/>
    <col min="8401" max="8401" width="1.28515625" style="1180" customWidth="1"/>
    <col min="8402" max="8402" width="1.42578125" style="1180" customWidth="1"/>
    <col min="8403" max="8403" width="8.28515625" style="1180" customWidth="1"/>
    <col min="8404" max="8404" width="11.42578125" style="1180"/>
    <col min="8405" max="8406" width="10.7109375" style="1180" customWidth="1"/>
    <col min="8407" max="8407" width="10.28515625" style="1180" customWidth="1"/>
    <col min="8408" max="8408" width="11.28515625" style="1180" customWidth="1"/>
    <col min="8409" max="8409" width="7.7109375" style="1180" customWidth="1"/>
    <col min="8410" max="8410" width="10.140625" style="1180" customWidth="1"/>
    <col min="8411" max="8411" width="6.5703125" style="1180" customWidth="1"/>
    <col min="8412" max="8412" width="1.140625" style="1180" customWidth="1"/>
    <col min="8413" max="8413" width="24.5703125" style="1180" customWidth="1"/>
    <col min="8414" max="8414" width="9.85546875" style="1180" customWidth="1"/>
    <col min="8415" max="8415" width="10.7109375" style="1180" customWidth="1"/>
    <col min="8416" max="8416" width="10.85546875" style="1180" customWidth="1"/>
    <col min="8417" max="8417" width="11.140625" style="1180" customWidth="1"/>
    <col min="8418" max="8418" width="9.85546875" style="1180" customWidth="1"/>
    <col min="8419" max="8419" width="1" style="1180" customWidth="1"/>
    <col min="8420" max="8420" width="16.5703125" style="1180" customWidth="1"/>
    <col min="8421" max="8421" width="0.5703125" style="1180" customWidth="1"/>
    <col min="8422" max="8422" width="0.7109375" style="1180" customWidth="1"/>
    <col min="8423" max="8423" width="27.85546875" style="1180" customWidth="1"/>
    <col min="8424" max="8424" width="0.85546875" style="1180" customWidth="1"/>
    <col min="8425" max="8425" width="27.42578125" style="1180" customWidth="1"/>
    <col min="8426" max="8426" width="14.7109375" style="1180" customWidth="1"/>
    <col min="8427" max="8427" width="0.42578125" style="1180" customWidth="1"/>
    <col min="8428" max="8428" width="0.7109375" style="1180" customWidth="1"/>
    <col min="8429" max="8429" width="21.7109375" style="1180" customWidth="1"/>
    <col min="8430" max="8430" width="1.28515625" style="1180" customWidth="1"/>
    <col min="8431" max="8431" width="21.140625" style="1180" customWidth="1"/>
    <col min="8432" max="8636" width="11.42578125" style="1180"/>
    <col min="8637" max="8637" width="0.7109375" style="1180" customWidth="1"/>
    <col min="8638" max="8639" width="1.5703125" style="1180" customWidth="1"/>
    <col min="8640" max="8640" width="16.42578125" style="1180" customWidth="1"/>
    <col min="8641" max="8643" width="10.42578125" style="1180" customWidth="1"/>
    <col min="8644" max="8644" width="8.7109375" style="1180" customWidth="1"/>
    <col min="8645" max="8645" width="0.7109375" style="1180" customWidth="1"/>
    <col min="8646" max="8646" width="3.140625" style="1180" customWidth="1"/>
    <col min="8647" max="8647" width="1.140625" style="1180" customWidth="1"/>
    <col min="8648" max="8648" width="18" style="1180" customWidth="1"/>
    <col min="8649" max="8649" width="9.42578125" style="1180" customWidth="1"/>
    <col min="8650" max="8650" width="8.7109375" style="1180" customWidth="1"/>
    <col min="8651" max="8651" width="9.28515625" style="1180" customWidth="1"/>
    <col min="8652" max="8652" width="10.140625" style="1180" customWidth="1"/>
    <col min="8653" max="8653" width="5.140625" style="1180" customWidth="1"/>
    <col min="8654" max="8654" width="10.140625" style="1180" customWidth="1"/>
    <col min="8655" max="8655" width="6.42578125" style="1180" customWidth="1"/>
    <col min="8656" max="8656" width="11.42578125" style="1180"/>
    <col min="8657" max="8657" width="1.28515625" style="1180" customWidth="1"/>
    <col min="8658" max="8658" width="1.42578125" style="1180" customWidth="1"/>
    <col min="8659" max="8659" width="8.28515625" style="1180" customWidth="1"/>
    <col min="8660" max="8660" width="11.42578125" style="1180"/>
    <col min="8661" max="8662" width="10.7109375" style="1180" customWidth="1"/>
    <col min="8663" max="8663" width="10.28515625" style="1180" customWidth="1"/>
    <col min="8664" max="8664" width="11.28515625" style="1180" customWidth="1"/>
    <col min="8665" max="8665" width="7.7109375" style="1180" customWidth="1"/>
    <col min="8666" max="8666" width="10.140625" style="1180" customWidth="1"/>
    <col min="8667" max="8667" width="6.5703125" style="1180" customWidth="1"/>
    <col min="8668" max="8668" width="1.140625" style="1180" customWidth="1"/>
    <col min="8669" max="8669" width="24.5703125" style="1180" customWidth="1"/>
    <col min="8670" max="8670" width="9.85546875" style="1180" customWidth="1"/>
    <col min="8671" max="8671" width="10.7109375" style="1180" customWidth="1"/>
    <col min="8672" max="8672" width="10.85546875" style="1180" customWidth="1"/>
    <col min="8673" max="8673" width="11.140625" style="1180" customWidth="1"/>
    <col min="8674" max="8674" width="9.85546875" style="1180" customWidth="1"/>
    <col min="8675" max="8675" width="1" style="1180" customWidth="1"/>
    <col min="8676" max="8676" width="16.5703125" style="1180" customWidth="1"/>
    <col min="8677" max="8677" width="0.5703125" style="1180" customWidth="1"/>
    <col min="8678" max="8678" width="0.7109375" style="1180" customWidth="1"/>
    <col min="8679" max="8679" width="27.85546875" style="1180" customWidth="1"/>
    <col min="8680" max="8680" width="0.85546875" style="1180" customWidth="1"/>
    <col min="8681" max="8681" width="27.42578125" style="1180" customWidth="1"/>
    <col min="8682" max="8682" width="14.7109375" style="1180" customWidth="1"/>
    <col min="8683" max="8683" width="0.42578125" style="1180" customWidth="1"/>
    <col min="8684" max="8684" width="0.7109375" style="1180" customWidth="1"/>
    <col min="8685" max="8685" width="21.7109375" style="1180" customWidth="1"/>
    <col min="8686" max="8686" width="1.28515625" style="1180" customWidth="1"/>
    <col min="8687" max="8687" width="21.140625" style="1180" customWidth="1"/>
    <col min="8688" max="8892" width="11.42578125" style="1180"/>
    <col min="8893" max="8893" width="0.7109375" style="1180" customWidth="1"/>
    <col min="8894" max="8895" width="1.5703125" style="1180" customWidth="1"/>
    <col min="8896" max="8896" width="16.42578125" style="1180" customWidth="1"/>
    <col min="8897" max="8899" width="10.42578125" style="1180" customWidth="1"/>
    <col min="8900" max="8900" width="8.7109375" style="1180" customWidth="1"/>
    <col min="8901" max="8901" width="0.7109375" style="1180" customWidth="1"/>
    <col min="8902" max="8902" width="3.140625" style="1180" customWidth="1"/>
    <col min="8903" max="8903" width="1.140625" style="1180" customWidth="1"/>
    <col min="8904" max="8904" width="18" style="1180" customWidth="1"/>
    <col min="8905" max="8905" width="9.42578125" style="1180" customWidth="1"/>
    <col min="8906" max="8906" width="8.7109375" style="1180" customWidth="1"/>
    <col min="8907" max="8907" width="9.28515625" style="1180" customWidth="1"/>
    <col min="8908" max="8908" width="10.140625" style="1180" customWidth="1"/>
    <col min="8909" max="8909" width="5.140625" style="1180" customWidth="1"/>
    <col min="8910" max="8910" width="10.140625" style="1180" customWidth="1"/>
    <col min="8911" max="8911" width="6.42578125" style="1180" customWidth="1"/>
    <col min="8912" max="8912" width="11.42578125" style="1180"/>
    <col min="8913" max="8913" width="1.28515625" style="1180" customWidth="1"/>
    <col min="8914" max="8914" width="1.42578125" style="1180" customWidth="1"/>
    <col min="8915" max="8915" width="8.28515625" style="1180" customWidth="1"/>
    <col min="8916" max="8916" width="11.42578125" style="1180"/>
    <col min="8917" max="8918" width="10.7109375" style="1180" customWidth="1"/>
    <col min="8919" max="8919" width="10.28515625" style="1180" customWidth="1"/>
    <col min="8920" max="8920" width="11.28515625" style="1180" customWidth="1"/>
    <col min="8921" max="8921" width="7.7109375" style="1180" customWidth="1"/>
    <col min="8922" max="8922" width="10.140625" style="1180" customWidth="1"/>
    <col min="8923" max="8923" width="6.5703125" style="1180" customWidth="1"/>
    <col min="8924" max="8924" width="1.140625" style="1180" customWidth="1"/>
    <col min="8925" max="8925" width="24.5703125" style="1180" customWidth="1"/>
    <col min="8926" max="8926" width="9.85546875" style="1180" customWidth="1"/>
    <col min="8927" max="8927" width="10.7109375" style="1180" customWidth="1"/>
    <col min="8928" max="8928" width="10.85546875" style="1180" customWidth="1"/>
    <col min="8929" max="8929" width="11.140625" style="1180" customWidth="1"/>
    <col min="8930" max="8930" width="9.85546875" style="1180" customWidth="1"/>
    <col min="8931" max="8931" width="1" style="1180" customWidth="1"/>
    <col min="8932" max="8932" width="16.5703125" style="1180" customWidth="1"/>
    <col min="8933" max="8933" width="0.5703125" style="1180" customWidth="1"/>
    <col min="8934" max="8934" width="0.7109375" style="1180" customWidth="1"/>
    <col min="8935" max="8935" width="27.85546875" style="1180" customWidth="1"/>
    <col min="8936" max="8936" width="0.85546875" style="1180" customWidth="1"/>
    <col min="8937" max="8937" width="27.42578125" style="1180" customWidth="1"/>
    <col min="8938" max="8938" width="14.7109375" style="1180" customWidth="1"/>
    <col min="8939" max="8939" width="0.42578125" style="1180" customWidth="1"/>
    <col min="8940" max="8940" width="0.7109375" style="1180" customWidth="1"/>
    <col min="8941" max="8941" width="21.7109375" style="1180" customWidth="1"/>
    <col min="8942" max="8942" width="1.28515625" style="1180" customWidth="1"/>
    <col min="8943" max="8943" width="21.140625" style="1180" customWidth="1"/>
    <col min="8944" max="9148" width="11.42578125" style="1180"/>
    <col min="9149" max="9149" width="0.7109375" style="1180" customWidth="1"/>
    <col min="9150" max="9151" width="1.5703125" style="1180" customWidth="1"/>
    <col min="9152" max="9152" width="16.42578125" style="1180" customWidth="1"/>
    <col min="9153" max="9155" width="10.42578125" style="1180" customWidth="1"/>
    <col min="9156" max="9156" width="8.7109375" style="1180" customWidth="1"/>
    <col min="9157" max="9157" width="0.7109375" style="1180" customWidth="1"/>
    <col min="9158" max="9158" width="3.140625" style="1180" customWidth="1"/>
    <col min="9159" max="9159" width="1.140625" style="1180" customWidth="1"/>
    <col min="9160" max="9160" width="18" style="1180" customWidth="1"/>
    <col min="9161" max="9161" width="9.42578125" style="1180" customWidth="1"/>
    <col min="9162" max="9162" width="8.7109375" style="1180" customWidth="1"/>
    <col min="9163" max="9163" width="9.28515625" style="1180" customWidth="1"/>
    <col min="9164" max="9164" width="10.140625" style="1180" customWidth="1"/>
    <col min="9165" max="9165" width="5.140625" style="1180" customWidth="1"/>
    <col min="9166" max="9166" width="10.140625" style="1180" customWidth="1"/>
    <col min="9167" max="9167" width="6.42578125" style="1180" customWidth="1"/>
    <col min="9168" max="9168" width="11.42578125" style="1180"/>
    <col min="9169" max="9169" width="1.28515625" style="1180" customWidth="1"/>
    <col min="9170" max="9170" width="1.42578125" style="1180" customWidth="1"/>
    <col min="9171" max="9171" width="8.28515625" style="1180" customWidth="1"/>
    <col min="9172" max="9172" width="11.42578125" style="1180"/>
    <col min="9173" max="9174" width="10.7109375" style="1180" customWidth="1"/>
    <col min="9175" max="9175" width="10.28515625" style="1180" customWidth="1"/>
    <col min="9176" max="9176" width="11.28515625" style="1180" customWidth="1"/>
    <col min="9177" max="9177" width="7.7109375" style="1180" customWidth="1"/>
    <col min="9178" max="9178" width="10.140625" style="1180" customWidth="1"/>
    <col min="9179" max="9179" width="6.5703125" style="1180" customWidth="1"/>
    <col min="9180" max="9180" width="1.140625" style="1180" customWidth="1"/>
    <col min="9181" max="9181" width="24.5703125" style="1180" customWidth="1"/>
    <col min="9182" max="9182" width="9.85546875" style="1180" customWidth="1"/>
    <col min="9183" max="9183" width="10.7109375" style="1180" customWidth="1"/>
    <col min="9184" max="9184" width="10.85546875" style="1180" customWidth="1"/>
    <col min="9185" max="9185" width="11.140625" style="1180" customWidth="1"/>
    <col min="9186" max="9186" width="9.85546875" style="1180" customWidth="1"/>
    <col min="9187" max="9187" width="1" style="1180" customWidth="1"/>
    <col min="9188" max="9188" width="16.5703125" style="1180" customWidth="1"/>
    <col min="9189" max="9189" width="0.5703125" style="1180" customWidth="1"/>
    <col min="9190" max="9190" width="0.7109375" style="1180" customWidth="1"/>
    <col min="9191" max="9191" width="27.85546875" style="1180" customWidth="1"/>
    <col min="9192" max="9192" width="0.85546875" style="1180" customWidth="1"/>
    <col min="9193" max="9193" width="27.42578125" style="1180" customWidth="1"/>
    <col min="9194" max="9194" width="14.7109375" style="1180" customWidth="1"/>
    <col min="9195" max="9195" width="0.42578125" style="1180" customWidth="1"/>
    <col min="9196" max="9196" width="0.7109375" style="1180" customWidth="1"/>
    <col min="9197" max="9197" width="21.7109375" style="1180" customWidth="1"/>
    <col min="9198" max="9198" width="1.28515625" style="1180" customWidth="1"/>
    <col min="9199" max="9199" width="21.140625" style="1180" customWidth="1"/>
    <col min="9200" max="9404" width="11.42578125" style="1180"/>
    <col min="9405" max="9405" width="0.7109375" style="1180" customWidth="1"/>
    <col min="9406" max="9407" width="1.5703125" style="1180" customWidth="1"/>
    <col min="9408" max="9408" width="16.42578125" style="1180" customWidth="1"/>
    <col min="9409" max="9411" width="10.42578125" style="1180" customWidth="1"/>
    <col min="9412" max="9412" width="8.7109375" style="1180" customWidth="1"/>
    <col min="9413" max="9413" width="0.7109375" style="1180" customWidth="1"/>
    <col min="9414" max="9414" width="3.140625" style="1180" customWidth="1"/>
    <col min="9415" max="9415" width="1.140625" style="1180" customWidth="1"/>
    <col min="9416" max="9416" width="18" style="1180" customWidth="1"/>
    <col min="9417" max="9417" width="9.42578125" style="1180" customWidth="1"/>
    <col min="9418" max="9418" width="8.7109375" style="1180" customWidth="1"/>
    <col min="9419" max="9419" width="9.28515625" style="1180" customWidth="1"/>
    <col min="9420" max="9420" width="10.140625" style="1180" customWidth="1"/>
    <col min="9421" max="9421" width="5.140625" style="1180" customWidth="1"/>
    <col min="9422" max="9422" width="10.140625" style="1180" customWidth="1"/>
    <col min="9423" max="9423" width="6.42578125" style="1180" customWidth="1"/>
    <col min="9424" max="9424" width="11.42578125" style="1180"/>
    <col min="9425" max="9425" width="1.28515625" style="1180" customWidth="1"/>
    <col min="9426" max="9426" width="1.42578125" style="1180" customWidth="1"/>
    <col min="9427" max="9427" width="8.28515625" style="1180" customWidth="1"/>
    <col min="9428" max="9428" width="11.42578125" style="1180"/>
    <col min="9429" max="9430" width="10.7109375" style="1180" customWidth="1"/>
    <col min="9431" max="9431" width="10.28515625" style="1180" customWidth="1"/>
    <col min="9432" max="9432" width="11.28515625" style="1180" customWidth="1"/>
    <col min="9433" max="9433" width="7.7109375" style="1180" customWidth="1"/>
    <col min="9434" max="9434" width="10.140625" style="1180" customWidth="1"/>
    <col min="9435" max="9435" width="6.5703125" style="1180" customWidth="1"/>
    <col min="9436" max="9436" width="1.140625" style="1180" customWidth="1"/>
    <col min="9437" max="9437" width="24.5703125" style="1180" customWidth="1"/>
    <col min="9438" max="9438" width="9.85546875" style="1180" customWidth="1"/>
    <col min="9439" max="9439" width="10.7109375" style="1180" customWidth="1"/>
    <col min="9440" max="9440" width="10.85546875" style="1180" customWidth="1"/>
    <col min="9441" max="9441" width="11.140625" style="1180" customWidth="1"/>
    <col min="9442" max="9442" width="9.85546875" style="1180" customWidth="1"/>
    <col min="9443" max="9443" width="1" style="1180" customWidth="1"/>
    <col min="9444" max="9444" width="16.5703125" style="1180" customWidth="1"/>
    <col min="9445" max="9445" width="0.5703125" style="1180" customWidth="1"/>
    <col min="9446" max="9446" width="0.7109375" style="1180" customWidth="1"/>
    <col min="9447" max="9447" width="27.85546875" style="1180" customWidth="1"/>
    <col min="9448" max="9448" width="0.85546875" style="1180" customWidth="1"/>
    <col min="9449" max="9449" width="27.42578125" style="1180" customWidth="1"/>
    <col min="9450" max="9450" width="14.7109375" style="1180" customWidth="1"/>
    <col min="9451" max="9451" width="0.42578125" style="1180" customWidth="1"/>
    <col min="9452" max="9452" width="0.7109375" style="1180" customWidth="1"/>
    <col min="9453" max="9453" width="21.7109375" style="1180" customWidth="1"/>
    <col min="9454" max="9454" width="1.28515625" style="1180" customWidth="1"/>
    <col min="9455" max="9455" width="21.140625" style="1180" customWidth="1"/>
    <col min="9456" max="9660" width="11.42578125" style="1180"/>
    <col min="9661" max="9661" width="0.7109375" style="1180" customWidth="1"/>
    <col min="9662" max="9663" width="1.5703125" style="1180" customWidth="1"/>
    <col min="9664" max="9664" width="16.42578125" style="1180" customWidth="1"/>
    <col min="9665" max="9667" width="10.42578125" style="1180" customWidth="1"/>
    <col min="9668" max="9668" width="8.7109375" style="1180" customWidth="1"/>
    <col min="9669" max="9669" width="0.7109375" style="1180" customWidth="1"/>
    <col min="9670" max="9670" width="3.140625" style="1180" customWidth="1"/>
    <col min="9671" max="9671" width="1.140625" style="1180" customWidth="1"/>
    <col min="9672" max="9672" width="18" style="1180" customWidth="1"/>
    <col min="9673" max="9673" width="9.42578125" style="1180" customWidth="1"/>
    <col min="9674" max="9674" width="8.7109375" style="1180" customWidth="1"/>
    <col min="9675" max="9675" width="9.28515625" style="1180" customWidth="1"/>
    <col min="9676" max="9676" width="10.140625" style="1180" customWidth="1"/>
    <col min="9677" max="9677" width="5.140625" style="1180" customWidth="1"/>
    <col min="9678" max="9678" width="10.140625" style="1180" customWidth="1"/>
    <col min="9679" max="9679" width="6.42578125" style="1180" customWidth="1"/>
    <col min="9680" max="9680" width="11.42578125" style="1180"/>
    <col min="9681" max="9681" width="1.28515625" style="1180" customWidth="1"/>
    <col min="9682" max="9682" width="1.42578125" style="1180" customWidth="1"/>
    <col min="9683" max="9683" width="8.28515625" style="1180" customWidth="1"/>
    <col min="9684" max="9684" width="11.42578125" style="1180"/>
    <col min="9685" max="9686" width="10.7109375" style="1180" customWidth="1"/>
    <col min="9687" max="9687" width="10.28515625" style="1180" customWidth="1"/>
    <col min="9688" max="9688" width="11.28515625" style="1180" customWidth="1"/>
    <col min="9689" max="9689" width="7.7109375" style="1180" customWidth="1"/>
    <col min="9690" max="9690" width="10.140625" style="1180" customWidth="1"/>
    <col min="9691" max="9691" width="6.5703125" style="1180" customWidth="1"/>
    <col min="9692" max="9692" width="1.140625" style="1180" customWidth="1"/>
    <col min="9693" max="9693" width="24.5703125" style="1180" customWidth="1"/>
    <col min="9694" max="9694" width="9.85546875" style="1180" customWidth="1"/>
    <col min="9695" max="9695" width="10.7109375" style="1180" customWidth="1"/>
    <col min="9696" max="9696" width="10.85546875" style="1180" customWidth="1"/>
    <col min="9697" max="9697" width="11.140625" style="1180" customWidth="1"/>
    <col min="9698" max="9698" width="9.85546875" style="1180" customWidth="1"/>
    <col min="9699" max="9699" width="1" style="1180" customWidth="1"/>
    <col min="9700" max="9700" width="16.5703125" style="1180" customWidth="1"/>
    <col min="9701" max="9701" width="0.5703125" style="1180" customWidth="1"/>
    <col min="9702" max="9702" width="0.7109375" style="1180" customWidth="1"/>
    <col min="9703" max="9703" width="27.85546875" style="1180" customWidth="1"/>
    <col min="9704" max="9704" width="0.85546875" style="1180" customWidth="1"/>
    <col min="9705" max="9705" width="27.42578125" style="1180" customWidth="1"/>
    <col min="9706" max="9706" width="14.7109375" style="1180" customWidth="1"/>
    <col min="9707" max="9707" width="0.42578125" style="1180" customWidth="1"/>
    <col min="9708" max="9708" width="0.7109375" style="1180" customWidth="1"/>
    <col min="9709" max="9709" width="21.7109375" style="1180" customWidth="1"/>
    <col min="9710" max="9710" width="1.28515625" style="1180" customWidth="1"/>
    <col min="9711" max="9711" width="21.140625" style="1180" customWidth="1"/>
    <col min="9712" max="9916" width="11.42578125" style="1180"/>
    <col min="9917" max="9917" width="0.7109375" style="1180" customWidth="1"/>
    <col min="9918" max="9919" width="1.5703125" style="1180" customWidth="1"/>
    <col min="9920" max="9920" width="16.42578125" style="1180" customWidth="1"/>
    <col min="9921" max="9923" width="10.42578125" style="1180" customWidth="1"/>
    <col min="9924" max="9924" width="8.7109375" style="1180" customWidth="1"/>
    <col min="9925" max="9925" width="0.7109375" style="1180" customWidth="1"/>
    <col min="9926" max="9926" width="3.140625" style="1180" customWidth="1"/>
    <col min="9927" max="9927" width="1.140625" style="1180" customWidth="1"/>
    <col min="9928" max="9928" width="18" style="1180" customWidth="1"/>
    <col min="9929" max="9929" width="9.42578125" style="1180" customWidth="1"/>
    <col min="9930" max="9930" width="8.7109375" style="1180" customWidth="1"/>
    <col min="9931" max="9931" width="9.28515625" style="1180" customWidth="1"/>
    <col min="9932" max="9932" width="10.140625" style="1180" customWidth="1"/>
    <col min="9933" max="9933" width="5.140625" style="1180" customWidth="1"/>
    <col min="9934" max="9934" width="10.140625" style="1180" customWidth="1"/>
    <col min="9935" max="9935" width="6.42578125" style="1180" customWidth="1"/>
    <col min="9936" max="9936" width="11.42578125" style="1180"/>
    <col min="9937" max="9937" width="1.28515625" style="1180" customWidth="1"/>
    <col min="9938" max="9938" width="1.42578125" style="1180" customWidth="1"/>
    <col min="9939" max="9939" width="8.28515625" style="1180" customWidth="1"/>
    <col min="9940" max="9940" width="11.42578125" style="1180"/>
    <col min="9941" max="9942" width="10.7109375" style="1180" customWidth="1"/>
    <col min="9943" max="9943" width="10.28515625" style="1180" customWidth="1"/>
    <col min="9944" max="9944" width="11.28515625" style="1180" customWidth="1"/>
    <col min="9945" max="9945" width="7.7109375" style="1180" customWidth="1"/>
    <col min="9946" max="9946" width="10.140625" style="1180" customWidth="1"/>
    <col min="9947" max="9947" width="6.5703125" style="1180" customWidth="1"/>
    <col min="9948" max="9948" width="1.140625" style="1180" customWidth="1"/>
    <col min="9949" max="9949" width="24.5703125" style="1180" customWidth="1"/>
    <col min="9950" max="9950" width="9.85546875" style="1180" customWidth="1"/>
    <col min="9951" max="9951" width="10.7109375" style="1180" customWidth="1"/>
    <col min="9952" max="9952" width="10.85546875" style="1180" customWidth="1"/>
    <col min="9953" max="9953" width="11.140625" style="1180" customWidth="1"/>
    <col min="9954" max="9954" width="9.85546875" style="1180" customWidth="1"/>
    <col min="9955" max="9955" width="1" style="1180" customWidth="1"/>
    <col min="9956" max="9956" width="16.5703125" style="1180" customWidth="1"/>
    <col min="9957" max="9957" width="0.5703125" style="1180" customWidth="1"/>
    <col min="9958" max="9958" width="0.7109375" style="1180" customWidth="1"/>
    <col min="9959" max="9959" width="27.85546875" style="1180" customWidth="1"/>
    <col min="9960" max="9960" width="0.85546875" style="1180" customWidth="1"/>
    <col min="9961" max="9961" width="27.42578125" style="1180" customWidth="1"/>
    <col min="9962" max="9962" width="14.7109375" style="1180" customWidth="1"/>
    <col min="9963" max="9963" width="0.42578125" style="1180" customWidth="1"/>
    <col min="9964" max="9964" width="0.7109375" style="1180" customWidth="1"/>
    <col min="9965" max="9965" width="21.7109375" style="1180" customWidth="1"/>
    <col min="9966" max="9966" width="1.28515625" style="1180" customWidth="1"/>
    <col min="9967" max="9967" width="21.140625" style="1180" customWidth="1"/>
    <col min="9968" max="10172" width="11.42578125" style="1180"/>
    <col min="10173" max="10173" width="0.7109375" style="1180" customWidth="1"/>
    <col min="10174" max="10175" width="1.5703125" style="1180" customWidth="1"/>
    <col min="10176" max="10176" width="16.42578125" style="1180" customWidth="1"/>
    <col min="10177" max="10179" width="10.42578125" style="1180" customWidth="1"/>
    <col min="10180" max="10180" width="8.7109375" style="1180" customWidth="1"/>
    <col min="10181" max="10181" width="0.7109375" style="1180" customWidth="1"/>
    <col min="10182" max="10182" width="3.140625" style="1180" customWidth="1"/>
    <col min="10183" max="10183" width="1.140625" style="1180" customWidth="1"/>
    <col min="10184" max="10184" width="18" style="1180" customWidth="1"/>
    <col min="10185" max="10185" width="9.42578125" style="1180" customWidth="1"/>
    <col min="10186" max="10186" width="8.7109375" style="1180" customWidth="1"/>
    <col min="10187" max="10187" width="9.28515625" style="1180" customWidth="1"/>
    <col min="10188" max="10188" width="10.140625" style="1180" customWidth="1"/>
    <col min="10189" max="10189" width="5.140625" style="1180" customWidth="1"/>
    <col min="10190" max="10190" width="10.140625" style="1180" customWidth="1"/>
    <col min="10191" max="10191" width="6.42578125" style="1180" customWidth="1"/>
    <col min="10192" max="10192" width="11.42578125" style="1180"/>
    <col min="10193" max="10193" width="1.28515625" style="1180" customWidth="1"/>
    <col min="10194" max="10194" width="1.42578125" style="1180" customWidth="1"/>
    <col min="10195" max="10195" width="8.28515625" style="1180" customWidth="1"/>
    <col min="10196" max="10196" width="11.42578125" style="1180"/>
    <col min="10197" max="10198" width="10.7109375" style="1180" customWidth="1"/>
    <col min="10199" max="10199" width="10.28515625" style="1180" customWidth="1"/>
    <col min="10200" max="10200" width="11.28515625" style="1180" customWidth="1"/>
    <col min="10201" max="10201" width="7.7109375" style="1180" customWidth="1"/>
    <col min="10202" max="10202" width="10.140625" style="1180" customWidth="1"/>
    <col min="10203" max="10203" width="6.5703125" style="1180" customWidth="1"/>
    <col min="10204" max="10204" width="1.140625" style="1180" customWidth="1"/>
    <col min="10205" max="10205" width="24.5703125" style="1180" customWidth="1"/>
    <col min="10206" max="10206" width="9.85546875" style="1180" customWidth="1"/>
    <col min="10207" max="10207" width="10.7109375" style="1180" customWidth="1"/>
    <col min="10208" max="10208" width="10.85546875" style="1180" customWidth="1"/>
    <col min="10209" max="10209" width="11.140625" style="1180" customWidth="1"/>
    <col min="10210" max="10210" width="9.85546875" style="1180" customWidth="1"/>
    <col min="10211" max="10211" width="1" style="1180" customWidth="1"/>
    <col min="10212" max="10212" width="16.5703125" style="1180" customWidth="1"/>
    <col min="10213" max="10213" width="0.5703125" style="1180" customWidth="1"/>
    <col min="10214" max="10214" width="0.7109375" style="1180" customWidth="1"/>
    <col min="10215" max="10215" width="27.85546875" style="1180" customWidth="1"/>
    <col min="10216" max="10216" width="0.85546875" style="1180" customWidth="1"/>
    <col min="10217" max="10217" width="27.42578125" style="1180" customWidth="1"/>
    <col min="10218" max="10218" width="14.7109375" style="1180" customWidth="1"/>
    <col min="10219" max="10219" width="0.42578125" style="1180" customWidth="1"/>
    <col min="10220" max="10220" width="0.7109375" style="1180" customWidth="1"/>
    <col min="10221" max="10221" width="21.7109375" style="1180" customWidth="1"/>
    <col min="10222" max="10222" width="1.28515625" style="1180" customWidth="1"/>
    <col min="10223" max="10223" width="21.140625" style="1180" customWidth="1"/>
    <col min="10224" max="10428" width="11.42578125" style="1180"/>
    <col min="10429" max="10429" width="0.7109375" style="1180" customWidth="1"/>
    <col min="10430" max="10431" width="1.5703125" style="1180" customWidth="1"/>
    <col min="10432" max="10432" width="16.42578125" style="1180" customWidth="1"/>
    <col min="10433" max="10435" width="10.42578125" style="1180" customWidth="1"/>
    <col min="10436" max="10436" width="8.7109375" style="1180" customWidth="1"/>
    <col min="10437" max="10437" width="0.7109375" style="1180" customWidth="1"/>
    <col min="10438" max="10438" width="3.140625" style="1180" customWidth="1"/>
    <col min="10439" max="10439" width="1.140625" style="1180" customWidth="1"/>
    <col min="10440" max="10440" width="18" style="1180" customWidth="1"/>
    <col min="10441" max="10441" width="9.42578125" style="1180" customWidth="1"/>
    <col min="10442" max="10442" width="8.7109375" style="1180" customWidth="1"/>
    <col min="10443" max="10443" width="9.28515625" style="1180" customWidth="1"/>
    <col min="10444" max="10444" width="10.140625" style="1180" customWidth="1"/>
    <col min="10445" max="10445" width="5.140625" style="1180" customWidth="1"/>
    <col min="10446" max="10446" width="10.140625" style="1180" customWidth="1"/>
    <col min="10447" max="10447" width="6.42578125" style="1180" customWidth="1"/>
    <col min="10448" max="10448" width="11.42578125" style="1180"/>
    <col min="10449" max="10449" width="1.28515625" style="1180" customWidth="1"/>
    <col min="10450" max="10450" width="1.42578125" style="1180" customWidth="1"/>
    <col min="10451" max="10451" width="8.28515625" style="1180" customWidth="1"/>
    <col min="10452" max="10452" width="11.42578125" style="1180"/>
    <col min="10453" max="10454" width="10.7109375" style="1180" customWidth="1"/>
    <col min="10455" max="10455" width="10.28515625" style="1180" customWidth="1"/>
    <col min="10456" max="10456" width="11.28515625" style="1180" customWidth="1"/>
    <col min="10457" max="10457" width="7.7109375" style="1180" customWidth="1"/>
    <col min="10458" max="10458" width="10.140625" style="1180" customWidth="1"/>
    <col min="10459" max="10459" width="6.5703125" style="1180" customWidth="1"/>
    <col min="10460" max="10460" width="1.140625" style="1180" customWidth="1"/>
    <col min="10461" max="10461" width="24.5703125" style="1180" customWidth="1"/>
    <col min="10462" max="10462" width="9.85546875" style="1180" customWidth="1"/>
    <col min="10463" max="10463" width="10.7109375" style="1180" customWidth="1"/>
    <col min="10464" max="10464" width="10.85546875" style="1180" customWidth="1"/>
    <col min="10465" max="10465" width="11.140625" style="1180" customWidth="1"/>
    <col min="10466" max="10466" width="9.85546875" style="1180" customWidth="1"/>
    <col min="10467" max="10467" width="1" style="1180" customWidth="1"/>
    <col min="10468" max="10468" width="16.5703125" style="1180" customWidth="1"/>
    <col min="10469" max="10469" width="0.5703125" style="1180" customWidth="1"/>
    <col min="10470" max="10470" width="0.7109375" style="1180" customWidth="1"/>
    <col min="10471" max="10471" width="27.85546875" style="1180" customWidth="1"/>
    <col min="10472" max="10472" width="0.85546875" style="1180" customWidth="1"/>
    <col min="10473" max="10473" width="27.42578125" style="1180" customWidth="1"/>
    <col min="10474" max="10474" width="14.7109375" style="1180" customWidth="1"/>
    <col min="10475" max="10475" width="0.42578125" style="1180" customWidth="1"/>
    <col min="10476" max="10476" width="0.7109375" style="1180" customWidth="1"/>
    <col min="10477" max="10477" width="21.7109375" style="1180" customWidth="1"/>
    <col min="10478" max="10478" width="1.28515625" style="1180" customWidth="1"/>
    <col min="10479" max="10479" width="21.140625" style="1180" customWidth="1"/>
    <col min="10480" max="10684" width="11.42578125" style="1180"/>
    <col min="10685" max="10685" width="0.7109375" style="1180" customWidth="1"/>
    <col min="10686" max="10687" width="1.5703125" style="1180" customWidth="1"/>
    <col min="10688" max="10688" width="16.42578125" style="1180" customWidth="1"/>
    <col min="10689" max="10691" width="10.42578125" style="1180" customWidth="1"/>
    <col min="10692" max="10692" width="8.7109375" style="1180" customWidth="1"/>
    <col min="10693" max="10693" width="0.7109375" style="1180" customWidth="1"/>
    <col min="10694" max="10694" width="3.140625" style="1180" customWidth="1"/>
    <col min="10695" max="10695" width="1.140625" style="1180" customWidth="1"/>
    <col min="10696" max="10696" width="18" style="1180" customWidth="1"/>
    <col min="10697" max="10697" width="9.42578125" style="1180" customWidth="1"/>
    <col min="10698" max="10698" width="8.7109375" style="1180" customWidth="1"/>
    <col min="10699" max="10699" width="9.28515625" style="1180" customWidth="1"/>
    <col min="10700" max="10700" width="10.140625" style="1180" customWidth="1"/>
    <col min="10701" max="10701" width="5.140625" style="1180" customWidth="1"/>
    <col min="10702" max="10702" width="10.140625" style="1180" customWidth="1"/>
    <col min="10703" max="10703" width="6.42578125" style="1180" customWidth="1"/>
    <col min="10704" max="10704" width="11.42578125" style="1180"/>
    <col min="10705" max="10705" width="1.28515625" style="1180" customWidth="1"/>
    <col min="10706" max="10706" width="1.42578125" style="1180" customWidth="1"/>
    <col min="10707" max="10707" width="8.28515625" style="1180" customWidth="1"/>
    <col min="10708" max="10708" width="11.42578125" style="1180"/>
    <col min="10709" max="10710" width="10.7109375" style="1180" customWidth="1"/>
    <col min="10711" max="10711" width="10.28515625" style="1180" customWidth="1"/>
    <col min="10712" max="10712" width="11.28515625" style="1180" customWidth="1"/>
    <col min="10713" max="10713" width="7.7109375" style="1180" customWidth="1"/>
    <col min="10714" max="10714" width="10.140625" style="1180" customWidth="1"/>
    <col min="10715" max="10715" width="6.5703125" style="1180" customWidth="1"/>
    <col min="10716" max="10716" width="1.140625" style="1180" customWidth="1"/>
    <col min="10717" max="10717" width="24.5703125" style="1180" customWidth="1"/>
    <col min="10718" max="10718" width="9.85546875" style="1180" customWidth="1"/>
    <col min="10719" max="10719" width="10.7109375" style="1180" customWidth="1"/>
    <col min="10720" max="10720" width="10.85546875" style="1180" customWidth="1"/>
    <col min="10721" max="10721" width="11.140625" style="1180" customWidth="1"/>
    <col min="10722" max="10722" width="9.85546875" style="1180" customWidth="1"/>
    <col min="10723" max="10723" width="1" style="1180" customWidth="1"/>
    <col min="10724" max="10724" width="16.5703125" style="1180" customWidth="1"/>
    <col min="10725" max="10725" width="0.5703125" style="1180" customWidth="1"/>
    <col min="10726" max="10726" width="0.7109375" style="1180" customWidth="1"/>
    <col min="10727" max="10727" width="27.85546875" style="1180" customWidth="1"/>
    <col min="10728" max="10728" width="0.85546875" style="1180" customWidth="1"/>
    <col min="10729" max="10729" width="27.42578125" style="1180" customWidth="1"/>
    <col min="10730" max="10730" width="14.7109375" style="1180" customWidth="1"/>
    <col min="10731" max="10731" width="0.42578125" style="1180" customWidth="1"/>
    <col min="10732" max="10732" width="0.7109375" style="1180" customWidth="1"/>
    <col min="10733" max="10733" width="21.7109375" style="1180" customWidth="1"/>
    <col min="10734" max="10734" width="1.28515625" style="1180" customWidth="1"/>
    <col min="10735" max="10735" width="21.140625" style="1180" customWidth="1"/>
    <col min="10736" max="10940" width="11.42578125" style="1180"/>
    <col min="10941" max="10941" width="0.7109375" style="1180" customWidth="1"/>
    <col min="10942" max="10943" width="1.5703125" style="1180" customWidth="1"/>
    <col min="10944" max="10944" width="16.42578125" style="1180" customWidth="1"/>
    <col min="10945" max="10947" width="10.42578125" style="1180" customWidth="1"/>
    <col min="10948" max="10948" width="8.7109375" style="1180" customWidth="1"/>
    <col min="10949" max="10949" width="0.7109375" style="1180" customWidth="1"/>
    <col min="10950" max="10950" width="3.140625" style="1180" customWidth="1"/>
    <col min="10951" max="10951" width="1.140625" style="1180" customWidth="1"/>
    <col min="10952" max="10952" width="18" style="1180" customWidth="1"/>
    <col min="10953" max="10953" width="9.42578125" style="1180" customWidth="1"/>
    <col min="10954" max="10954" width="8.7109375" style="1180" customWidth="1"/>
    <col min="10955" max="10955" width="9.28515625" style="1180" customWidth="1"/>
    <col min="10956" max="10956" width="10.140625" style="1180" customWidth="1"/>
    <col min="10957" max="10957" width="5.140625" style="1180" customWidth="1"/>
    <col min="10958" max="10958" width="10.140625" style="1180" customWidth="1"/>
    <col min="10959" max="10959" width="6.42578125" style="1180" customWidth="1"/>
    <col min="10960" max="10960" width="11.42578125" style="1180"/>
    <col min="10961" max="10961" width="1.28515625" style="1180" customWidth="1"/>
    <col min="10962" max="10962" width="1.42578125" style="1180" customWidth="1"/>
    <col min="10963" max="10963" width="8.28515625" style="1180" customWidth="1"/>
    <col min="10964" max="10964" width="11.42578125" style="1180"/>
    <col min="10965" max="10966" width="10.7109375" style="1180" customWidth="1"/>
    <col min="10967" max="10967" width="10.28515625" style="1180" customWidth="1"/>
    <col min="10968" max="10968" width="11.28515625" style="1180" customWidth="1"/>
    <col min="10969" max="10969" width="7.7109375" style="1180" customWidth="1"/>
    <col min="10970" max="10970" width="10.140625" style="1180" customWidth="1"/>
    <col min="10971" max="10971" width="6.5703125" style="1180" customWidth="1"/>
    <col min="10972" max="10972" width="1.140625" style="1180" customWidth="1"/>
    <col min="10973" max="10973" width="24.5703125" style="1180" customWidth="1"/>
    <col min="10974" max="10974" width="9.85546875" style="1180" customWidth="1"/>
    <col min="10975" max="10975" width="10.7109375" style="1180" customWidth="1"/>
    <col min="10976" max="10976" width="10.85546875" style="1180" customWidth="1"/>
    <col min="10977" max="10977" width="11.140625" style="1180" customWidth="1"/>
    <col min="10978" max="10978" width="9.85546875" style="1180" customWidth="1"/>
    <col min="10979" max="10979" width="1" style="1180" customWidth="1"/>
    <col min="10980" max="10980" width="16.5703125" style="1180" customWidth="1"/>
    <col min="10981" max="10981" width="0.5703125" style="1180" customWidth="1"/>
    <col min="10982" max="10982" width="0.7109375" style="1180" customWidth="1"/>
    <col min="10983" max="10983" width="27.85546875" style="1180" customWidth="1"/>
    <col min="10984" max="10984" width="0.85546875" style="1180" customWidth="1"/>
    <col min="10985" max="10985" width="27.42578125" style="1180" customWidth="1"/>
    <col min="10986" max="10986" width="14.7109375" style="1180" customWidth="1"/>
    <col min="10987" max="10987" width="0.42578125" style="1180" customWidth="1"/>
    <col min="10988" max="10988" width="0.7109375" style="1180" customWidth="1"/>
    <col min="10989" max="10989" width="21.7109375" style="1180" customWidth="1"/>
    <col min="10990" max="10990" width="1.28515625" style="1180" customWidth="1"/>
    <col min="10991" max="10991" width="21.140625" style="1180" customWidth="1"/>
    <col min="10992" max="11196" width="11.42578125" style="1180"/>
    <col min="11197" max="11197" width="0.7109375" style="1180" customWidth="1"/>
    <col min="11198" max="11199" width="1.5703125" style="1180" customWidth="1"/>
    <col min="11200" max="11200" width="16.42578125" style="1180" customWidth="1"/>
    <col min="11201" max="11203" width="10.42578125" style="1180" customWidth="1"/>
    <col min="11204" max="11204" width="8.7109375" style="1180" customWidth="1"/>
    <col min="11205" max="11205" width="0.7109375" style="1180" customWidth="1"/>
    <col min="11206" max="11206" width="3.140625" style="1180" customWidth="1"/>
    <col min="11207" max="11207" width="1.140625" style="1180" customWidth="1"/>
    <col min="11208" max="11208" width="18" style="1180" customWidth="1"/>
    <col min="11209" max="11209" width="9.42578125" style="1180" customWidth="1"/>
    <col min="11210" max="11210" width="8.7109375" style="1180" customWidth="1"/>
    <col min="11211" max="11211" width="9.28515625" style="1180" customWidth="1"/>
    <col min="11212" max="11212" width="10.140625" style="1180" customWidth="1"/>
    <col min="11213" max="11213" width="5.140625" style="1180" customWidth="1"/>
    <col min="11214" max="11214" width="10.140625" style="1180" customWidth="1"/>
    <col min="11215" max="11215" width="6.42578125" style="1180" customWidth="1"/>
    <col min="11216" max="11216" width="11.42578125" style="1180"/>
    <col min="11217" max="11217" width="1.28515625" style="1180" customWidth="1"/>
    <col min="11218" max="11218" width="1.42578125" style="1180" customWidth="1"/>
    <col min="11219" max="11219" width="8.28515625" style="1180" customWidth="1"/>
    <col min="11220" max="11220" width="11.42578125" style="1180"/>
    <col min="11221" max="11222" width="10.7109375" style="1180" customWidth="1"/>
    <col min="11223" max="11223" width="10.28515625" style="1180" customWidth="1"/>
    <col min="11224" max="11224" width="11.28515625" style="1180" customWidth="1"/>
    <col min="11225" max="11225" width="7.7109375" style="1180" customWidth="1"/>
    <col min="11226" max="11226" width="10.140625" style="1180" customWidth="1"/>
    <col min="11227" max="11227" width="6.5703125" style="1180" customWidth="1"/>
    <col min="11228" max="11228" width="1.140625" style="1180" customWidth="1"/>
    <col min="11229" max="11229" width="24.5703125" style="1180" customWidth="1"/>
    <col min="11230" max="11230" width="9.85546875" style="1180" customWidth="1"/>
    <col min="11231" max="11231" width="10.7109375" style="1180" customWidth="1"/>
    <col min="11232" max="11232" width="10.85546875" style="1180" customWidth="1"/>
    <col min="11233" max="11233" width="11.140625" style="1180" customWidth="1"/>
    <col min="11234" max="11234" width="9.85546875" style="1180" customWidth="1"/>
    <col min="11235" max="11235" width="1" style="1180" customWidth="1"/>
    <col min="11236" max="11236" width="16.5703125" style="1180" customWidth="1"/>
    <col min="11237" max="11237" width="0.5703125" style="1180" customWidth="1"/>
    <col min="11238" max="11238" width="0.7109375" style="1180" customWidth="1"/>
    <col min="11239" max="11239" width="27.85546875" style="1180" customWidth="1"/>
    <col min="11240" max="11240" width="0.85546875" style="1180" customWidth="1"/>
    <col min="11241" max="11241" width="27.42578125" style="1180" customWidth="1"/>
    <col min="11242" max="11242" width="14.7109375" style="1180" customWidth="1"/>
    <col min="11243" max="11243" width="0.42578125" style="1180" customWidth="1"/>
    <col min="11244" max="11244" width="0.7109375" style="1180" customWidth="1"/>
    <col min="11245" max="11245" width="21.7109375" style="1180" customWidth="1"/>
    <col min="11246" max="11246" width="1.28515625" style="1180" customWidth="1"/>
    <col min="11247" max="11247" width="21.140625" style="1180" customWidth="1"/>
    <col min="11248" max="11452" width="11.42578125" style="1180"/>
    <col min="11453" max="11453" width="0.7109375" style="1180" customWidth="1"/>
    <col min="11454" max="11455" width="1.5703125" style="1180" customWidth="1"/>
    <col min="11456" max="11456" width="16.42578125" style="1180" customWidth="1"/>
    <col min="11457" max="11459" width="10.42578125" style="1180" customWidth="1"/>
    <col min="11460" max="11460" width="8.7109375" style="1180" customWidth="1"/>
    <col min="11461" max="11461" width="0.7109375" style="1180" customWidth="1"/>
    <col min="11462" max="11462" width="3.140625" style="1180" customWidth="1"/>
    <col min="11463" max="11463" width="1.140625" style="1180" customWidth="1"/>
    <col min="11464" max="11464" width="18" style="1180" customWidth="1"/>
    <col min="11465" max="11465" width="9.42578125" style="1180" customWidth="1"/>
    <col min="11466" max="11466" width="8.7109375" style="1180" customWidth="1"/>
    <col min="11467" max="11467" width="9.28515625" style="1180" customWidth="1"/>
    <col min="11468" max="11468" width="10.140625" style="1180" customWidth="1"/>
    <col min="11469" max="11469" width="5.140625" style="1180" customWidth="1"/>
    <col min="11470" max="11470" width="10.140625" style="1180" customWidth="1"/>
    <col min="11471" max="11471" width="6.42578125" style="1180" customWidth="1"/>
    <col min="11472" max="11472" width="11.42578125" style="1180"/>
    <col min="11473" max="11473" width="1.28515625" style="1180" customWidth="1"/>
    <col min="11474" max="11474" width="1.42578125" style="1180" customWidth="1"/>
    <col min="11475" max="11475" width="8.28515625" style="1180" customWidth="1"/>
    <col min="11476" max="11476" width="11.42578125" style="1180"/>
    <col min="11477" max="11478" width="10.7109375" style="1180" customWidth="1"/>
    <col min="11479" max="11479" width="10.28515625" style="1180" customWidth="1"/>
    <col min="11480" max="11480" width="11.28515625" style="1180" customWidth="1"/>
    <col min="11481" max="11481" width="7.7109375" style="1180" customWidth="1"/>
    <col min="11482" max="11482" width="10.140625" style="1180" customWidth="1"/>
    <col min="11483" max="11483" width="6.5703125" style="1180" customWidth="1"/>
    <col min="11484" max="11484" width="1.140625" style="1180" customWidth="1"/>
    <col min="11485" max="11485" width="24.5703125" style="1180" customWidth="1"/>
    <col min="11486" max="11486" width="9.85546875" style="1180" customWidth="1"/>
    <col min="11487" max="11487" width="10.7109375" style="1180" customWidth="1"/>
    <col min="11488" max="11488" width="10.85546875" style="1180" customWidth="1"/>
    <col min="11489" max="11489" width="11.140625" style="1180" customWidth="1"/>
    <col min="11490" max="11490" width="9.85546875" style="1180" customWidth="1"/>
    <col min="11491" max="11491" width="1" style="1180" customWidth="1"/>
    <col min="11492" max="11492" width="16.5703125" style="1180" customWidth="1"/>
    <col min="11493" max="11493" width="0.5703125" style="1180" customWidth="1"/>
    <col min="11494" max="11494" width="0.7109375" style="1180" customWidth="1"/>
    <col min="11495" max="11495" width="27.85546875" style="1180" customWidth="1"/>
    <col min="11496" max="11496" width="0.85546875" style="1180" customWidth="1"/>
    <col min="11497" max="11497" width="27.42578125" style="1180" customWidth="1"/>
    <col min="11498" max="11498" width="14.7109375" style="1180" customWidth="1"/>
    <col min="11499" max="11499" width="0.42578125" style="1180" customWidth="1"/>
    <col min="11500" max="11500" width="0.7109375" style="1180" customWidth="1"/>
    <col min="11501" max="11501" width="21.7109375" style="1180" customWidth="1"/>
    <col min="11502" max="11502" width="1.28515625" style="1180" customWidth="1"/>
    <col min="11503" max="11503" width="21.140625" style="1180" customWidth="1"/>
    <col min="11504" max="11708" width="11.42578125" style="1180"/>
    <col min="11709" max="11709" width="0.7109375" style="1180" customWidth="1"/>
    <col min="11710" max="11711" width="1.5703125" style="1180" customWidth="1"/>
    <col min="11712" max="11712" width="16.42578125" style="1180" customWidth="1"/>
    <col min="11713" max="11715" width="10.42578125" style="1180" customWidth="1"/>
    <col min="11716" max="11716" width="8.7109375" style="1180" customWidth="1"/>
    <col min="11717" max="11717" width="0.7109375" style="1180" customWidth="1"/>
    <col min="11718" max="11718" width="3.140625" style="1180" customWidth="1"/>
    <col min="11719" max="11719" width="1.140625" style="1180" customWidth="1"/>
    <col min="11720" max="11720" width="18" style="1180" customWidth="1"/>
    <col min="11721" max="11721" width="9.42578125" style="1180" customWidth="1"/>
    <col min="11722" max="11722" width="8.7109375" style="1180" customWidth="1"/>
    <col min="11723" max="11723" width="9.28515625" style="1180" customWidth="1"/>
    <col min="11724" max="11724" width="10.140625" style="1180" customWidth="1"/>
    <col min="11725" max="11725" width="5.140625" style="1180" customWidth="1"/>
    <col min="11726" max="11726" width="10.140625" style="1180" customWidth="1"/>
    <col min="11727" max="11727" width="6.42578125" style="1180" customWidth="1"/>
    <col min="11728" max="11728" width="11.42578125" style="1180"/>
    <col min="11729" max="11729" width="1.28515625" style="1180" customWidth="1"/>
    <col min="11730" max="11730" width="1.42578125" style="1180" customWidth="1"/>
    <col min="11731" max="11731" width="8.28515625" style="1180" customWidth="1"/>
    <col min="11732" max="11732" width="11.42578125" style="1180"/>
    <col min="11733" max="11734" width="10.7109375" style="1180" customWidth="1"/>
    <col min="11735" max="11735" width="10.28515625" style="1180" customWidth="1"/>
    <col min="11736" max="11736" width="11.28515625" style="1180" customWidth="1"/>
    <col min="11737" max="11737" width="7.7109375" style="1180" customWidth="1"/>
    <col min="11738" max="11738" width="10.140625" style="1180" customWidth="1"/>
    <col min="11739" max="11739" width="6.5703125" style="1180" customWidth="1"/>
    <col min="11740" max="11740" width="1.140625" style="1180" customWidth="1"/>
    <col min="11741" max="11741" width="24.5703125" style="1180" customWidth="1"/>
    <col min="11742" max="11742" width="9.85546875" style="1180" customWidth="1"/>
    <col min="11743" max="11743" width="10.7109375" style="1180" customWidth="1"/>
    <col min="11744" max="11744" width="10.85546875" style="1180" customWidth="1"/>
    <col min="11745" max="11745" width="11.140625" style="1180" customWidth="1"/>
    <col min="11746" max="11746" width="9.85546875" style="1180" customWidth="1"/>
    <col min="11747" max="11747" width="1" style="1180" customWidth="1"/>
    <col min="11748" max="11748" width="16.5703125" style="1180" customWidth="1"/>
    <col min="11749" max="11749" width="0.5703125" style="1180" customWidth="1"/>
    <col min="11750" max="11750" width="0.7109375" style="1180" customWidth="1"/>
    <col min="11751" max="11751" width="27.85546875" style="1180" customWidth="1"/>
    <col min="11752" max="11752" width="0.85546875" style="1180" customWidth="1"/>
    <col min="11753" max="11753" width="27.42578125" style="1180" customWidth="1"/>
    <col min="11754" max="11754" width="14.7109375" style="1180" customWidth="1"/>
    <col min="11755" max="11755" width="0.42578125" style="1180" customWidth="1"/>
    <col min="11756" max="11756" width="0.7109375" style="1180" customWidth="1"/>
    <col min="11757" max="11757" width="21.7109375" style="1180" customWidth="1"/>
    <col min="11758" max="11758" width="1.28515625" style="1180" customWidth="1"/>
    <col min="11759" max="11759" width="21.140625" style="1180" customWidth="1"/>
    <col min="11760" max="11964" width="11.42578125" style="1180"/>
    <col min="11965" max="11965" width="0.7109375" style="1180" customWidth="1"/>
    <col min="11966" max="11967" width="1.5703125" style="1180" customWidth="1"/>
    <col min="11968" max="11968" width="16.42578125" style="1180" customWidth="1"/>
    <col min="11969" max="11971" width="10.42578125" style="1180" customWidth="1"/>
    <col min="11972" max="11972" width="8.7109375" style="1180" customWidth="1"/>
    <col min="11973" max="11973" width="0.7109375" style="1180" customWidth="1"/>
    <col min="11974" max="11974" width="3.140625" style="1180" customWidth="1"/>
    <col min="11975" max="11975" width="1.140625" style="1180" customWidth="1"/>
    <col min="11976" max="11976" width="18" style="1180" customWidth="1"/>
    <col min="11977" max="11977" width="9.42578125" style="1180" customWidth="1"/>
    <col min="11978" max="11978" width="8.7109375" style="1180" customWidth="1"/>
    <col min="11979" max="11979" width="9.28515625" style="1180" customWidth="1"/>
    <col min="11980" max="11980" width="10.140625" style="1180" customWidth="1"/>
    <col min="11981" max="11981" width="5.140625" style="1180" customWidth="1"/>
    <col min="11982" max="11982" width="10.140625" style="1180" customWidth="1"/>
    <col min="11983" max="11983" width="6.42578125" style="1180" customWidth="1"/>
    <col min="11984" max="11984" width="11.42578125" style="1180"/>
    <col min="11985" max="11985" width="1.28515625" style="1180" customWidth="1"/>
    <col min="11986" max="11986" width="1.42578125" style="1180" customWidth="1"/>
    <col min="11987" max="11987" width="8.28515625" style="1180" customWidth="1"/>
    <col min="11988" max="11988" width="11.42578125" style="1180"/>
    <col min="11989" max="11990" width="10.7109375" style="1180" customWidth="1"/>
    <col min="11991" max="11991" width="10.28515625" style="1180" customWidth="1"/>
    <col min="11992" max="11992" width="11.28515625" style="1180" customWidth="1"/>
    <col min="11993" max="11993" width="7.7109375" style="1180" customWidth="1"/>
    <col min="11994" max="11994" width="10.140625" style="1180" customWidth="1"/>
    <col min="11995" max="11995" width="6.5703125" style="1180" customWidth="1"/>
    <col min="11996" max="11996" width="1.140625" style="1180" customWidth="1"/>
    <col min="11997" max="11997" width="24.5703125" style="1180" customWidth="1"/>
    <col min="11998" max="11998" width="9.85546875" style="1180" customWidth="1"/>
    <col min="11999" max="11999" width="10.7109375" style="1180" customWidth="1"/>
    <col min="12000" max="12000" width="10.85546875" style="1180" customWidth="1"/>
    <col min="12001" max="12001" width="11.140625" style="1180" customWidth="1"/>
    <col min="12002" max="12002" width="9.85546875" style="1180" customWidth="1"/>
    <col min="12003" max="12003" width="1" style="1180" customWidth="1"/>
    <col min="12004" max="12004" width="16.5703125" style="1180" customWidth="1"/>
    <col min="12005" max="12005" width="0.5703125" style="1180" customWidth="1"/>
    <col min="12006" max="12006" width="0.7109375" style="1180" customWidth="1"/>
    <col min="12007" max="12007" width="27.85546875" style="1180" customWidth="1"/>
    <col min="12008" max="12008" width="0.85546875" style="1180" customWidth="1"/>
    <col min="12009" max="12009" width="27.42578125" style="1180" customWidth="1"/>
    <col min="12010" max="12010" width="14.7109375" style="1180" customWidth="1"/>
    <col min="12011" max="12011" width="0.42578125" style="1180" customWidth="1"/>
    <col min="12012" max="12012" width="0.7109375" style="1180" customWidth="1"/>
    <col min="12013" max="12013" width="21.7109375" style="1180" customWidth="1"/>
    <col min="12014" max="12014" width="1.28515625" style="1180" customWidth="1"/>
    <col min="12015" max="12015" width="21.140625" style="1180" customWidth="1"/>
    <col min="12016" max="12220" width="11.42578125" style="1180"/>
    <col min="12221" max="12221" width="0.7109375" style="1180" customWidth="1"/>
    <col min="12222" max="12223" width="1.5703125" style="1180" customWidth="1"/>
    <col min="12224" max="12224" width="16.42578125" style="1180" customWidth="1"/>
    <col min="12225" max="12227" width="10.42578125" style="1180" customWidth="1"/>
    <col min="12228" max="12228" width="8.7109375" style="1180" customWidth="1"/>
    <col min="12229" max="12229" width="0.7109375" style="1180" customWidth="1"/>
    <col min="12230" max="12230" width="3.140625" style="1180" customWidth="1"/>
    <col min="12231" max="12231" width="1.140625" style="1180" customWidth="1"/>
    <col min="12232" max="12232" width="18" style="1180" customWidth="1"/>
    <col min="12233" max="12233" width="9.42578125" style="1180" customWidth="1"/>
    <col min="12234" max="12234" width="8.7109375" style="1180" customWidth="1"/>
    <col min="12235" max="12235" width="9.28515625" style="1180" customWidth="1"/>
    <col min="12236" max="12236" width="10.140625" style="1180" customWidth="1"/>
    <col min="12237" max="12237" width="5.140625" style="1180" customWidth="1"/>
    <col min="12238" max="12238" width="10.140625" style="1180" customWidth="1"/>
    <col min="12239" max="12239" width="6.42578125" style="1180" customWidth="1"/>
    <col min="12240" max="12240" width="11.42578125" style="1180"/>
    <col min="12241" max="12241" width="1.28515625" style="1180" customWidth="1"/>
    <col min="12242" max="12242" width="1.42578125" style="1180" customWidth="1"/>
    <col min="12243" max="12243" width="8.28515625" style="1180" customWidth="1"/>
    <col min="12244" max="12244" width="11.42578125" style="1180"/>
    <col min="12245" max="12246" width="10.7109375" style="1180" customWidth="1"/>
    <col min="12247" max="12247" width="10.28515625" style="1180" customWidth="1"/>
    <col min="12248" max="12248" width="11.28515625" style="1180" customWidth="1"/>
    <col min="12249" max="12249" width="7.7109375" style="1180" customWidth="1"/>
    <col min="12250" max="12250" width="10.140625" style="1180" customWidth="1"/>
    <col min="12251" max="12251" width="6.5703125" style="1180" customWidth="1"/>
    <col min="12252" max="12252" width="1.140625" style="1180" customWidth="1"/>
    <col min="12253" max="12253" width="24.5703125" style="1180" customWidth="1"/>
    <col min="12254" max="12254" width="9.85546875" style="1180" customWidth="1"/>
    <col min="12255" max="12255" width="10.7109375" style="1180" customWidth="1"/>
    <col min="12256" max="12256" width="10.85546875" style="1180" customWidth="1"/>
    <col min="12257" max="12257" width="11.140625" style="1180" customWidth="1"/>
    <col min="12258" max="12258" width="9.85546875" style="1180" customWidth="1"/>
    <col min="12259" max="12259" width="1" style="1180" customWidth="1"/>
    <col min="12260" max="12260" width="16.5703125" style="1180" customWidth="1"/>
    <col min="12261" max="12261" width="0.5703125" style="1180" customWidth="1"/>
    <col min="12262" max="12262" width="0.7109375" style="1180" customWidth="1"/>
    <col min="12263" max="12263" width="27.85546875" style="1180" customWidth="1"/>
    <col min="12264" max="12264" width="0.85546875" style="1180" customWidth="1"/>
    <col min="12265" max="12265" width="27.42578125" style="1180" customWidth="1"/>
    <col min="12266" max="12266" width="14.7109375" style="1180" customWidth="1"/>
    <col min="12267" max="12267" width="0.42578125" style="1180" customWidth="1"/>
    <col min="12268" max="12268" width="0.7109375" style="1180" customWidth="1"/>
    <col min="12269" max="12269" width="21.7109375" style="1180" customWidth="1"/>
    <col min="12270" max="12270" width="1.28515625" style="1180" customWidth="1"/>
    <col min="12271" max="12271" width="21.140625" style="1180" customWidth="1"/>
    <col min="12272" max="12476" width="11.42578125" style="1180"/>
    <col min="12477" max="12477" width="0.7109375" style="1180" customWidth="1"/>
    <col min="12478" max="12479" width="1.5703125" style="1180" customWidth="1"/>
    <col min="12480" max="12480" width="16.42578125" style="1180" customWidth="1"/>
    <col min="12481" max="12483" width="10.42578125" style="1180" customWidth="1"/>
    <col min="12484" max="12484" width="8.7109375" style="1180" customWidth="1"/>
    <col min="12485" max="12485" width="0.7109375" style="1180" customWidth="1"/>
    <col min="12486" max="12486" width="3.140625" style="1180" customWidth="1"/>
    <col min="12487" max="12487" width="1.140625" style="1180" customWidth="1"/>
    <col min="12488" max="12488" width="18" style="1180" customWidth="1"/>
    <col min="12489" max="12489" width="9.42578125" style="1180" customWidth="1"/>
    <col min="12490" max="12490" width="8.7109375" style="1180" customWidth="1"/>
    <col min="12491" max="12491" width="9.28515625" style="1180" customWidth="1"/>
    <col min="12492" max="12492" width="10.140625" style="1180" customWidth="1"/>
    <col min="12493" max="12493" width="5.140625" style="1180" customWidth="1"/>
    <col min="12494" max="12494" width="10.140625" style="1180" customWidth="1"/>
    <col min="12495" max="12495" width="6.42578125" style="1180" customWidth="1"/>
    <col min="12496" max="12496" width="11.42578125" style="1180"/>
    <col min="12497" max="12497" width="1.28515625" style="1180" customWidth="1"/>
    <col min="12498" max="12498" width="1.42578125" style="1180" customWidth="1"/>
    <col min="12499" max="12499" width="8.28515625" style="1180" customWidth="1"/>
    <col min="12500" max="12500" width="11.42578125" style="1180"/>
    <col min="12501" max="12502" width="10.7109375" style="1180" customWidth="1"/>
    <col min="12503" max="12503" width="10.28515625" style="1180" customWidth="1"/>
    <col min="12504" max="12504" width="11.28515625" style="1180" customWidth="1"/>
    <col min="12505" max="12505" width="7.7109375" style="1180" customWidth="1"/>
    <col min="12506" max="12506" width="10.140625" style="1180" customWidth="1"/>
    <col min="12507" max="12507" width="6.5703125" style="1180" customWidth="1"/>
    <col min="12508" max="12508" width="1.140625" style="1180" customWidth="1"/>
    <col min="12509" max="12509" width="24.5703125" style="1180" customWidth="1"/>
    <col min="12510" max="12510" width="9.85546875" style="1180" customWidth="1"/>
    <col min="12511" max="12511" width="10.7109375" style="1180" customWidth="1"/>
    <col min="12512" max="12512" width="10.85546875" style="1180" customWidth="1"/>
    <col min="12513" max="12513" width="11.140625" style="1180" customWidth="1"/>
    <col min="12514" max="12514" width="9.85546875" style="1180" customWidth="1"/>
    <col min="12515" max="12515" width="1" style="1180" customWidth="1"/>
    <col min="12516" max="12516" width="16.5703125" style="1180" customWidth="1"/>
    <col min="12517" max="12517" width="0.5703125" style="1180" customWidth="1"/>
    <col min="12518" max="12518" width="0.7109375" style="1180" customWidth="1"/>
    <col min="12519" max="12519" width="27.85546875" style="1180" customWidth="1"/>
    <col min="12520" max="12520" width="0.85546875" style="1180" customWidth="1"/>
    <col min="12521" max="12521" width="27.42578125" style="1180" customWidth="1"/>
    <col min="12522" max="12522" width="14.7109375" style="1180" customWidth="1"/>
    <col min="12523" max="12523" width="0.42578125" style="1180" customWidth="1"/>
    <col min="12524" max="12524" width="0.7109375" style="1180" customWidth="1"/>
    <col min="12525" max="12525" width="21.7109375" style="1180" customWidth="1"/>
    <col min="12526" max="12526" width="1.28515625" style="1180" customWidth="1"/>
    <col min="12527" max="12527" width="21.140625" style="1180" customWidth="1"/>
    <col min="12528" max="12732" width="11.42578125" style="1180"/>
    <col min="12733" max="12733" width="0.7109375" style="1180" customWidth="1"/>
    <col min="12734" max="12735" width="1.5703125" style="1180" customWidth="1"/>
    <col min="12736" max="12736" width="16.42578125" style="1180" customWidth="1"/>
    <col min="12737" max="12739" width="10.42578125" style="1180" customWidth="1"/>
    <col min="12740" max="12740" width="8.7109375" style="1180" customWidth="1"/>
    <col min="12741" max="12741" width="0.7109375" style="1180" customWidth="1"/>
    <col min="12742" max="12742" width="3.140625" style="1180" customWidth="1"/>
    <col min="12743" max="12743" width="1.140625" style="1180" customWidth="1"/>
    <col min="12744" max="12744" width="18" style="1180" customWidth="1"/>
    <col min="12745" max="12745" width="9.42578125" style="1180" customWidth="1"/>
    <col min="12746" max="12746" width="8.7109375" style="1180" customWidth="1"/>
    <col min="12747" max="12747" width="9.28515625" style="1180" customWidth="1"/>
    <col min="12748" max="12748" width="10.140625" style="1180" customWidth="1"/>
    <col min="12749" max="12749" width="5.140625" style="1180" customWidth="1"/>
    <col min="12750" max="12750" width="10.140625" style="1180" customWidth="1"/>
    <col min="12751" max="12751" width="6.42578125" style="1180" customWidth="1"/>
    <col min="12752" max="12752" width="11.42578125" style="1180"/>
    <col min="12753" max="12753" width="1.28515625" style="1180" customWidth="1"/>
    <col min="12754" max="12754" width="1.42578125" style="1180" customWidth="1"/>
    <col min="12755" max="12755" width="8.28515625" style="1180" customWidth="1"/>
    <col min="12756" max="12756" width="11.42578125" style="1180"/>
    <col min="12757" max="12758" width="10.7109375" style="1180" customWidth="1"/>
    <col min="12759" max="12759" width="10.28515625" style="1180" customWidth="1"/>
    <col min="12760" max="12760" width="11.28515625" style="1180" customWidth="1"/>
    <col min="12761" max="12761" width="7.7109375" style="1180" customWidth="1"/>
    <col min="12762" max="12762" width="10.140625" style="1180" customWidth="1"/>
    <col min="12763" max="12763" width="6.5703125" style="1180" customWidth="1"/>
    <col min="12764" max="12764" width="1.140625" style="1180" customWidth="1"/>
    <col min="12765" max="12765" width="24.5703125" style="1180" customWidth="1"/>
    <col min="12766" max="12766" width="9.85546875" style="1180" customWidth="1"/>
    <col min="12767" max="12767" width="10.7109375" style="1180" customWidth="1"/>
    <col min="12768" max="12768" width="10.85546875" style="1180" customWidth="1"/>
    <col min="12769" max="12769" width="11.140625" style="1180" customWidth="1"/>
    <col min="12770" max="12770" width="9.85546875" style="1180" customWidth="1"/>
    <col min="12771" max="12771" width="1" style="1180" customWidth="1"/>
    <col min="12772" max="12772" width="16.5703125" style="1180" customWidth="1"/>
    <col min="12773" max="12773" width="0.5703125" style="1180" customWidth="1"/>
    <col min="12774" max="12774" width="0.7109375" style="1180" customWidth="1"/>
    <col min="12775" max="12775" width="27.85546875" style="1180" customWidth="1"/>
    <col min="12776" max="12776" width="0.85546875" style="1180" customWidth="1"/>
    <col min="12777" max="12777" width="27.42578125" style="1180" customWidth="1"/>
    <col min="12778" max="12778" width="14.7109375" style="1180" customWidth="1"/>
    <col min="12779" max="12779" width="0.42578125" style="1180" customWidth="1"/>
    <col min="12780" max="12780" width="0.7109375" style="1180" customWidth="1"/>
    <col min="12781" max="12781" width="21.7109375" style="1180" customWidth="1"/>
    <col min="12782" max="12782" width="1.28515625" style="1180" customWidth="1"/>
    <col min="12783" max="12783" width="21.140625" style="1180" customWidth="1"/>
    <col min="12784" max="12988" width="11.42578125" style="1180"/>
    <col min="12989" max="12989" width="0.7109375" style="1180" customWidth="1"/>
    <col min="12990" max="12991" width="1.5703125" style="1180" customWidth="1"/>
    <col min="12992" max="12992" width="16.42578125" style="1180" customWidth="1"/>
    <col min="12993" max="12995" width="10.42578125" style="1180" customWidth="1"/>
    <col min="12996" max="12996" width="8.7109375" style="1180" customWidth="1"/>
    <col min="12997" max="12997" width="0.7109375" style="1180" customWidth="1"/>
    <col min="12998" max="12998" width="3.140625" style="1180" customWidth="1"/>
    <col min="12999" max="12999" width="1.140625" style="1180" customWidth="1"/>
    <col min="13000" max="13000" width="18" style="1180" customWidth="1"/>
    <col min="13001" max="13001" width="9.42578125" style="1180" customWidth="1"/>
    <col min="13002" max="13002" width="8.7109375" style="1180" customWidth="1"/>
    <col min="13003" max="13003" width="9.28515625" style="1180" customWidth="1"/>
    <col min="13004" max="13004" width="10.140625" style="1180" customWidth="1"/>
    <col min="13005" max="13005" width="5.140625" style="1180" customWidth="1"/>
    <col min="13006" max="13006" width="10.140625" style="1180" customWidth="1"/>
    <col min="13007" max="13007" width="6.42578125" style="1180" customWidth="1"/>
    <col min="13008" max="13008" width="11.42578125" style="1180"/>
    <col min="13009" max="13009" width="1.28515625" style="1180" customWidth="1"/>
    <col min="13010" max="13010" width="1.42578125" style="1180" customWidth="1"/>
    <col min="13011" max="13011" width="8.28515625" style="1180" customWidth="1"/>
    <col min="13012" max="13012" width="11.42578125" style="1180"/>
    <col min="13013" max="13014" width="10.7109375" style="1180" customWidth="1"/>
    <col min="13015" max="13015" width="10.28515625" style="1180" customWidth="1"/>
    <col min="13016" max="13016" width="11.28515625" style="1180" customWidth="1"/>
    <col min="13017" max="13017" width="7.7109375" style="1180" customWidth="1"/>
    <col min="13018" max="13018" width="10.140625" style="1180" customWidth="1"/>
    <col min="13019" max="13019" width="6.5703125" style="1180" customWidth="1"/>
    <col min="13020" max="13020" width="1.140625" style="1180" customWidth="1"/>
    <col min="13021" max="13021" width="24.5703125" style="1180" customWidth="1"/>
    <col min="13022" max="13022" width="9.85546875" style="1180" customWidth="1"/>
    <col min="13023" max="13023" width="10.7109375" style="1180" customWidth="1"/>
    <col min="13024" max="13024" width="10.85546875" style="1180" customWidth="1"/>
    <col min="13025" max="13025" width="11.140625" style="1180" customWidth="1"/>
    <col min="13026" max="13026" width="9.85546875" style="1180" customWidth="1"/>
    <col min="13027" max="13027" width="1" style="1180" customWidth="1"/>
    <col min="13028" max="13028" width="16.5703125" style="1180" customWidth="1"/>
    <col min="13029" max="13029" width="0.5703125" style="1180" customWidth="1"/>
    <col min="13030" max="13030" width="0.7109375" style="1180" customWidth="1"/>
    <col min="13031" max="13031" width="27.85546875" style="1180" customWidth="1"/>
    <col min="13032" max="13032" width="0.85546875" style="1180" customWidth="1"/>
    <col min="13033" max="13033" width="27.42578125" style="1180" customWidth="1"/>
    <col min="13034" max="13034" width="14.7109375" style="1180" customWidth="1"/>
    <col min="13035" max="13035" width="0.42578125" style="1180" customWidth="1"/>
    <col min="13036" max="13036" width="0.7109375" style="1180" customWidth="1"/>
    <col min="13037" max="13037" width="21.7109375" style="1180" customWidth="1"/>
    <col min="13038" max="13038" width="1.28515625" style="1180" customWidth="1"/>
    <col min="13039" max="13039" width="21.140625" style="1180" customWidth="1"/>
    <col min="13040" max="13244" width="11.42578125" style="1180"/>
    <col min="13245" max="13245" width="0.7109375" style="1180" customWidth="1"/>
    <col min="13246" max="13247" width="1.5703125" style="1180" customWidth="1"/>
    <col min="13248" max="13248" width="16.42578125" style="1180" customWidth="1"/>
    <col min="13249" max="13251" width="10.42578125" style="1180" customWidth="1"/>
    <col min="13252" max="13252" width="8.7109375" style="1180" customWidth="1"/>
    <col min="13253" max="13253" width="0.7109375" style="1180" customWidth="1"/>
    <col min="13254" max="13254" width="3.140625" style="1180" customWidth="1"/>
    <col min="13255" max="13255" width="1.140625" style="1180" customWidth="1"/>
    <col min="13256" max="13256" width="18" style="1180" customWidth="1"/>
    <col min="13257" max="13257" width="9.42578125" style="1180" customWidth="1"/>
    <col min="13258" max="13258" width="8.7109375" style="1180" customWidth="1"/>
    <col min="13259" max="13259" width="9.28515625" style="1180" customWidth="1"/>
    <col min="13260" max="13260" width="10.140625" style="1180" customWidth="1"/>
    <col min="13261" max="13261" width="5.140625" style="1180" customWidth="1"/>
    <col min="13262" max="13262" width="10.140625" style="1180" customWidth="1"/>
    <col min="13263" max="13263" width="6.42578125" style="1180" customWidth="1"/>
    <col min="13264" max="13264" width="11.42578125" style="1180"/>
    <col min="13265" max="13265" width="1.28515625" style="1180" customWidth="1"/>
    <col min="13266" max="13266" width="1.42578125" style="1180" customWidth="1"/>
    <col min="13267" max="13267" width="8.28515625" style="1180" customWidth="1"/>
    <col min="13268" max="13268" width="11.42578125" style="1180"/>
    <col min="13269" max="13270" width="10.7109375" style="1180" customWidth="1"/>
    <col min="13271" max="13271" width="10.28515625" style="1180" customWidth="1"/>
    <col min="13272" max="13272" width="11.28515625" style="1180" customWidth="1"/>
    <col min="13273" max="13273" width="7.7109375" style="1180" customWidth="1"/>
    <col min="13274" max="13274" width="10.140625" style="1180" customWidth="1"/>
    <col min="13275" max="13275" width="6.5703125" style="1180" customWidth="1"/>
    <col min="13276" max="13276" width="1.140625" style="1180" customWidth="1"/>
    <col min="13277" max="13277" width="24.5703125" style="1180" customWidth="1"/>
    <col min="13278" max="13278" width="9.85546875" style="1180" customWidth="1"/>
    <col min="13279" max="13279" width="10.7109375" style="1180" customWidth="1"/>
    <col min="13280" max="13280" width="10.85546875" style="1180" customWidth="1"/>
    <col min="13281" max="13281" width="11.140625" style="1180" customWidth="1"/>
    <col min="13282" max="13282" width="9.85546875" style="1180" customWidth="1"/>
    <col min="13283" max="13283" width="1" style="1180" customWidth="1"/>
    <col min="13284" max="13284" width="16.5703125" style="1180" customWidth="1"/>
    <col min="13285" max="13285" width="0.5703125" style="1180" customWidth="1"/>
    <col min="13286" max="13286" width="0.7109375" style="1180" customWidth="1"/>
    <col min="13287" max="13287" width="27.85546875" style="1180" customWidth="1"/>
    <col min="13288" max="13288" width="0.85546875" style="1180" customWidth="1"/>
    <col min="13289" max="13289" width="27.42578125" style="1180" customWidth="1"/>
    <col min="13290" max="13290" width="14.7109375" style="1180" customWidth="1"/>
    <col min="13291" max="13291" width="0.42578125" style="1180" customWidth="1"/>
    <col min="13292" max="13292" width="0.7109375" style="1180" customWidth="1"/>
    <col min="13293" max="13293" width="21.7109375" style="1180" customWidth="1"/>
    <col min="13294" max="13294" width="1.28515625" style="1180" customWidth="1"/>
    <col min="13295" max="13295" width="21.140625" style="1180" customWidth="1"/>
    <col min="13296" max="13500" width="11.42578125" style="1180"/>
    <col min="13501" max="13501" width="0.7109375" style="1180" customWidth="1"/>
    <col min="13502" max="13503" width="1.5703125" style="1180" customWidth="1"/>
    <col min="13504" max="13504" width="16.42578125" style="1180" customWidth="1"/>
    <col min="13505" max="13507" width="10.42578125" style="1180" customWidth="1"/>
    <col min="13508" max="13508" width="8.7109375" style="1180" customWidth="1"/>
    <col min="13509" max="13509" width="0.7109375" style="1180" customWidth="1"/>
    <col min="13510" max="13510" width="3.140625" style="1180" customWidth="1"/>
    <col min="13511" max="13511" width="1.140625" style="1180" customWidth="1"/>
    <col min="13512" max="13512" width="18" style="1180" customWidth="1"/>
    <col min="13513" max="13513" width="9.42578125" style="1180" customWidth="1"/>
    <col min="13514" max="13514" width="8.7109375" style="1180" customWidth="1"/>
    <col min="13515" max="13515" width="9.28515625" style="1180" customWidth="1"/>
    <col min="13516" max="13516" width="10.140625" style="1180" customWidth="1"/>
    <col min="13517" max="13517" width="5.140625" style="1180" customWidth="1"/>
    <col min="13518" max="13518" width="10.140625" style="1180" customWidth="1"/>
    <col min="13519" max="13519" width="6.42578125" style="1180" customWidth="1"/>
    <col min="13520" max="13520" width="11.42578125" style="1180"/>
    <col min="13521" max="13521" width="1.28515625" style="1180" customWidth="1"/>
    <col min="13522" max="13522" width="1.42578125" style="1180" customWidth="1"/>
    <col min="13523" max="13523" width="8.28515625" style="1180" customWidth="1"/>
    <col min="13524" max="13524" width="11.42578125" style="1180"/>
    <col min="13525" max="13526" width="10.7109375" style="1180" customWidth="1"/>
    <col min="13527" max="13527" width="10.28515625" style="1180" customWidth="1"/>
    <col min="13528" max="13528" width="11.28515625" style="1180" customWidth="1"/>
    <col min="13529" max="13529" width="7.7109375" style="1180" customWidth="1"/>
    <col min="13530" max="13530" width="10.140625" style="1180" customWidth="1"/>
    <col min="13531" max="13531" width="6.5703125" style="1180" customWidth="1"/>
    <col min="13532" max="13532" width="1.140625" style="1180" customWidth="1"/>
    <col min="13533" max="13533" width="24.5703125" style="1180" customWidth="1"/>
    <col min="13534" max="13534" width="9.85546875" style="1180" customWidth="1"/>
    <col min="13535" max="13535" width="10.7109375" style="1180" customWidth="1"/>
    <col min="13536" max="13536" width="10.85546875" style="1180" customWidth="1"/>
    <col min="13537" max="13537" width="11.140625" style="1180" customWidth="1"/>
    <col min="13538" max="13538" width="9.85546875" style="1180" customWidth="1"/>
    <col min="13539" max="13539" width="1" style="1180" customWidth="1"/>
    <col min="13540" max="13540" width="16.5703125" style="1180" customWidth="1"/>
    <col min="13541" max="13541" width="0.5703125" style="1180" customWidth="1"/>
    <col min="13542" max="13542" width="0.7109375" style="1180" customWidth="1"/>
    <col min="13543" max="13543" width="27.85546875" style="1180" customWidth="1"/>
    <col min="13544" max="13544" width="0.85546875" style="1180" customWidth="1"/>
    <col min="13545" max="13545" width="27.42578125" style="1180" customWidth="1"/>
    <col min="13546" max="13546" width="14.7109375" style="1180" customWidth="1"/>
    <col min="13547" max="13547" width="0.42578125" style="1180" customWidth="1"/>
    <col min="13548" max="13548" width="0.7109375" style="1180" customWidth="1"/>
    <col min="13549" max="13549" width="21.7109375" style="1180" customWidth="1"/>
    <col min="13550" max="13550" width="1.28515625" style="1180" customWidth="1"/>
    <col min="13551" max="13551" width="21.140625" style="1180" customWidth="1"/>
    <col min="13552" max="13756" width="11.42578125" style="1180"/>
    <col min="13757" max="13757" width="0.7109375" style="1180" customWidth="1"/>
    <col min="13758" max="13759" width="1.5703125" style="1180" customWidth="1"/>
    <col min="13760" max="13760" width="16.42578125" style="1180" customWidth="1"/>
    <col min="13761" max="13763" width="10.42578125" style="1180" customWidth="1"/>
    <col min="13764" max="13764" width="8.7109375" style="1180" customWidth="1"/>
    <col min="13765" max="13765" width="0.7109375" style="1180" customWidth="1"/>
    <col min="13766" max="13766" width="3.140625" style="1180" customWidth="1"/>
    <col min="13767" max="13767" width="1.140625" style="1180" customWidth="1"/>
    <col min="13768" max="13768" width="18" style="1180" customWidth="1"/>
    <col min="13769" max="13769" width="9.42578125" style="1180" customWidth="1"/>
    <col min="13770" max="13770" width="8.7109375" style="1180" customWidth="1"/>
    <col min="13771" max="13771" width="9.28515625" style="1180" customWidth="1"/>
    <col min="13772" max="13772" width="10.140625" style="1180" customWidth="1"/>
    <col min="13773" max="13773" width="5.140625" style="1180" customWidth="1"/>
    <col min="13774" max="13774" width="10.140625" style="1180" customWidth="1"/>
    <col min="13775" max="13775" width="6.42578125" style="1180" customWidth="1"/>
    <col min="13776" max="13776" width="11.42578125" style="1180"/>
    <col min="13777" max="13777" width="1.28515625" style="1180" customWidth="1"/>
    <col min="13778" max="13778" width="1.42578125" style="1180" customWidth="1"/>
    <col min="13779" max="13779" width="8.28515625" style="1180" customWidth="1"/>
    <col min="13780" max="13780" width="11.42578125" style="1180"/>
    <col min="13781" max="13782" width="10.7109375" style="1180" customWidth="1"/>
    <col min="13783" max="13783" width="10.28515625" style="1180" customWidth="1"/>
    <col min="13784" max="13784" width="11.28515625" style="1180" customWidth="1"/>
    <col min="13785" max="13785" width="7.7109375" style="1180" customWidth="1"/>
    <col min="13786" max="13786" width="10.140625" style="1180" customWidth="1"/>
    <col min="13787" max="13787" width="6.5703125" style="1180" customWidth="1"/>
    <col min="13788" max="13788" width="1.140625" style="1180" customWidth="1"/>
    <col min="13789" max="13789" width="24.5703125" style="1180" customWidth="1"/>
    <col min="13790" max="13790" width="9.85546875" style="1180" customWidth="1"/>
    <col min="13791" max="13791" width="10.7109375" style="1180" customWidth="1"/>
    <col min="13792" max="13792" width="10.85546875" style="1180" customWidth="1"/>
    <col min="13793" max="13793" width="11.140625" style="1180" customWidth="1"/>
    <col min="13794" max="13794" width="9.85546875" style="1180" customWidth="1"/>
    <col min="13795" max="13795" width="1" style="1180" customWidth="1"/>
    <col min="13796" max="13796" width="16.5703125" style="1180" customWidth="1"/>
    <col min="13797" max="13797" width="0.5703125" style="1180" customWidth="1"/>
    <col min="13798" max="13798" width="0.7109375" style="1180" customWidth="1"/>
    <col min="13799" max="13799" width="27.85546875" style="1180" customWidth="1"/>
    <col min="13800" max="13800" width="0.85546875" style="1180" customWidth="1"/>
    <col min="13801" max="13801" width="27.42578125" style="1180" customWidth="1"/>
    <col min="13802" max="13802" width="14.7109375" style="1180" customWidth="1"/>
    <col min="13803" max="13803" width="0.42578125" style="1180" customWidth="1"/>
    <col min="13804" max="13804" width="0.7109375" style="1180" customWidth="1"/>
    <col min="13805" max="13805" width="21.7109375" style="1180" customWidth="1"/>
    <col min="13806" max="13806" width="1.28515625" style="1180" customWidth="1"/>
    <col min="13807" max="13807" width="21.140625" style="1180" customWidth="1"/>
    <col min="13808" max="14012" width="11.42578125" style="1180"/>
    <col min="14013" max="14013" width="0.7109375" style="1180" customWidth="1"/>
    <col min="14014" max="14015" width="1.5703125" style="1180" customWidth="1"/>
    <col min="14016" max="14016" width="16.42578125" style="1180" customWidth="1"/>
    <col min="14017" max="14019" width="10.42578125" style="1180" customWidth="1"/>
    <col min="14020" max="14020" width="8.7109375" style="1180" customWidth="1"/>
    <col min="14021" max="14021" width="0.7109375" style="1180" customWidth="1"/>
    <col min="14022" max="14022" width="3.140625" style="1180" customWidth="1"/>
    <col min="14023" max="14023" width="1.140625" style="1180" customWidth="1"/>
    <col min="14024" max="14024" width="18" style="1180" customWidth="1"/>
    <col min="14025" max="14025" width="9.42578125" style="1180" customWidth="1"/>
    <col min="14026" max="14026" width="8.7109375" style="1180" customWidth="1"/>
    <col min="14027" max="14027" width="9.28515625" style="1180" customWidth="1"/>
    <col min="14028" max="14028" width="10.140625" style="1180" customWidth="1"/>
    <col min="14029" max="14029" width="5.140625" style="1180" customWidth="1"/>
    <col min="14030" max="14030" width="10.140625" style="1180" customWidth="1"/>
    <col min="14031" max="14031" width="6.42578125" style="1180" customWidth="1"/>
    <col min="14032" max="14032" width="11.42578125" style="1180"/>
    <col min="14033" max="14033" width="1.28515625" style="1180" customWidth="1"/>
    <col min="14034" max="14034" width="1.42578125" style="1180" customWidth="1"/>
    <col min="14035" max="14035" width="8.28515625" style="1180" customWidth="1"/>
    <col min="14036" max="14036" width="11.42578125" style="1180"/>
    <col min="14037" max="14038" width="10.7109375" style="1180" customWidth="1"/>
    <col min="14039" max="14039" width="10.28515625" style="1180" customWidth="1"/>
    <col min="14040" max="14040" width="11.28515625" style="1180" customWidth="1"/>
    <col min="14041" max="14041" width="7.7109375" style="1180" customWidth="1"/>
    <col min="14042" max="14042" width="10.140625" style="1180" customWidth="1"/>
    <col min="14043" max="14043" width="6.5703125" style="1180" customWidth="1"/>
    <col min="14044" max="14044" width="1.140625" style="1180" customWidth="1"/>
    <col min="14045" max="14045" width="24.5703125" style="1180" customWidth="1"/>
    <col min="14046" max="14046" width="9.85546875" style="1180" customWidth="1"/>
    <col min="14047" max="14047" width="10.7109375" style="1180" customWidth="1"/>
    <col min="14048" max="14048" width="10.85546875" style="1180" customWidth="1"/>
    <col min="14049" max="14049" width="11.140625" style="1180" customWidth="1"/>
    <col min="14050" max="14050" width="9.85546875" style="1180" customWidth="1"/>
    <col min="14051" max="14051" width="1" style="1180" customWidth="1"/>
    <col min="14052" max="14052" width="16.5703125" style="1180" customWidth="1"/>
    <col min="14053" max="14053" width="0.5703125" style="1180" customWidth="1"/>
    <col min="14054" max="14054" width="0.7109375" style="1180" customWidth="1"/>
    <col min="14055" max="14055" width="27.85546875" style="1180" customWidth="1"/>
    <col min="14056" max="14056" width="0.85546875" style="1180" customWidth="1"/>
    <col min="14057" max="14057" width="27.42578125" style="1180" customWidth="1"/>
    <col min="14058" max="14058" width="14.7109375" style="1180" customWidth="1"/>
    <col min="14059" max="14059" width="0.42578125" style="1180" customWidth="1"/>
    <col min="14060" max="14060" width="0.7109375" style="1180" customWidth="1"/>
    <col min="14061" max="14061" width="21.7109375" style="1180" customWidth="1"/>
    <col min="14062" max="14062" width="1.28515625" style="1180" customWidth="1"/>
    <col min="14063" max="14063" width="21.140625" style="1180" customWidth="1"/>
    <col min="14064" max="14268" width="11.42578125" style="1180"/>
    <col min="14269" max="14269" width="0.7109375" style="1180" customWidth="1"/>
    <col min="14270" max="14271" width="1.5703125" style="1180" customWidth="1"/>
    <col min="14272" max="14272" width="16.42578125" style="1180" customWidth="1"/>
    <col min="14273" max="14275" width="10.42578125" style="1180" customWidth="1"/>
    <col min="14276" max="14276" width="8.7109375" style="1180" customWidth="1"/>
    <col min="14277" max="14277" width="0.7109375" style="1180" customWidth="1"/>
    <col min="14278" max="14278" width="3.140625" style="1180" customWidth="1"/>
    <col min="14279" max="14279" width="1.140625" style="1180" customWidth="1"/>
    <col min="14280" max="14280" width="18" style="1180" customWidth="1"/>
    <col min="14281" max="14281" width="9.42578125" style="1180" customWidth="1"/>
    <col min="14282" max="14282" width="8.7109375" style="1180" customWidth="1"/>
    <col min="14283" max="14283" width="9.28515625" style="1180" customWidth="1"/>
    <col min="14284" max="14284" width="10.140625" style="1180" customWidth="1"/>
    <col min="14285" max="14285" width="5.140625" style="1180" customWidth="1"/>
    <col min="14286" max="14286" width="10.140625" style="1180" customWidth="1"/>
    <col min="14287" max="14287" width="6.42578125" style="1180" customWidth="1"/>
    <col min="14288" max="14288" width="11.42578125" style="1180"/>
    <col min="14289" max="14289" width="1.28515625" style="1180" customWidth="1"/>
    <col min="14290" max="14290" width="1.42578125" style="1180" customWidth="1"/>
    <col min="14291" max="14291" width="8.28515625" style="1180" customWidth="1"/>
    <col min="14292" max="14292" width="11.42578125" style="1180"/>
    <col min="14293" max="14294" width="10.7109375" style="1180" customWidth="1"/>
    <col min="14295" max="14295" width="10.28515625" style="1180" customWidth="1"/>
    <col min="14296" max="14296" width="11.28515625" style="1180" customWidth="1"/>
    <col min="14297" max="14297" width="7.7109375" style="1180" customWidth="1"/>
    <col min="14298" max="14298" width="10.140625" style="1180" customWidth="1"/>
    <col min="14299" max="14299" width="6.5703125" style="1180" customWidth="1"/>
    <col min="14300" max="14300" width="1.140625" style="1180" customWidth="1"/>
    <col min="14301" max="14301" width="24.5703125" style="1180" customWidth="1"/>
    <col min="14302" max="14302" width="9.85546875" style="1180" customWidth="1"/>
    <col min="14303" max="14303" width="10.7109375" style="1180" customWidth="1"/>
    <col min="14304" max="14304" width="10.85546875" style="1180" customWidth="1"/>
    <col min="14305" max="14305" width="11.140625" style="1180" customWidth="1"/>
    <col min="14306" max="14306" width="9.85546875" style="1180" customWidth="1"/>
    <col min="14307" max="14307" width="1" style="1180" customWidth="1"/>
    <col min="14308" max="14308" width="16.5703125" style="1180" customWidth="1"/>
    <col min="14309" max="14309" width="0.5703125" style="1180" customWidth="1"/>
    <col min="14310" max="14310" width="0.7109375" style="1180" customWidth="1"/>
    <col min="14311" max="14311" width="27.85546875" style="1180" customWidth="1"/>
    <col min="14312" max="14312" width="0.85546875" style="1180" customWidth="1"/>
    <col min="14313" max="14313" width="27.42578125" style="1180" customWidth="1"/>
    <col min="14314" max="14314" width="14.7109375" style="1180" customWidth="1"/>
    <col min="14315" max="14315" width="0.42578125" style="1180" customWidth="1"/>
    <col min="14316" max="14316" width="0.7109375" style="1180" customWidth="1"/>
    <col min="14317" max="14317" width="21.7109375" style="1180" customWidth="1"/>
    <col min="14318" max="14318" width="1.28515625" style="1180" customWidth="1"/>
    <col min="14319" max="14319" width="21.140625" style="1180" customWidth="1"/>
    <col min="14320" max="14524" width="11.42578125" style="1180"/>
    <col min="14525" max="14525" width="0.7109375" style="1180" customWidth="1"/>
    <col min="14526" max="14527" width="1.5703125" style="1180" customWidth="1"/>
    <col min="14528" max="14528" width="16.42578125" style="1180" customWidth="1"/>
    <col min="14529" max="14531" width="10.42578125" style="1180" customWidth="1"/>
    <col min="14532" max="14532" width="8.7109375" style="1180" customWidth="1"/>
    <col min="14533" max="14533" width="0.7109375" style="1180" customWidth="1"/>
    <col min="14534" max="14534" width="3.140625" style="1180" customWidth="1"/>
    <col min="14535" max="14535" width="1.140625" style="1180" customWidth="1"/>
    <col min="14536" max="14536" width="18" style="1180" customWidth="1"/>
    <col min="14537" max="14537" width="9.42578125" style="1180" customWidth="1"/>
    <col min="14538" max="14538" width="8.7109375" style="1180" customWidth="1"/>
    <col min="14539" max="14539" width="9.28515625" style="1180" customWidth="1"/>
    <col min="14540" max="14540" width="10.140625" style="1180" customWidth="1"/>
    <col min="14541" max="14541" width="5.140625" style="1180" customWidth="1"/>
    <col min="14542" max="14542" width="10.140625" style="1180" customWidth="1"/>
    <col min="14543" max="14543" width="6.42578125" style="1180" customWidth="1"/>
    <col min="14544" max="14544" width="11.42578125" style="1180"/>
    <col min="14545" max="14545" width="1.28515625" style="1180" customWidth="1"/>
    <col min="14546" max="14546" width="1.42578125" style="1180" customWidth="1"/>
    <col min="14547" max="14547" width="8.28515625" style="1180" customWidth="1"/>
    <col min="14548" max="14548" width="11.42578125" style="1180"/>
    <col min="14549" max="14550" width="10.7109375" style="1180" customWidth="1"/>
    <col min="14551" max="14551" width="10.28515625" style="1180" customWidth="1"/>
    <col min="14552" max="14552" width="11.28515625" style="1180" customWidth="1"/>
    <col min="14553" max="14553" width="7.7109375" style="1180" customWidth="1"/>
    <col min="14554" max="14554" width="10.140625" style="1180" customWidth="1"/>
    <col min="14555" max="14555" width="6.5703125" style="1180" customWidth="1"/>
    <col min="14556" max="14556" width="1.140625" style="1180" customWidth="1"/>
    <col min="14557" max="14557" width="24.5703125" style="1180" customWidth="1"/>
    <col min="14558" max="14558" width="9.85546875" style="1180" customWidth="1"/>
    <col min="14559" max="14559" width="10.7109375" style="1180" customWidth="1"/>
    <col min="14560" max="14560" width="10.85546875" style="1180" customWidth="1"/>
    <col min="14561" max="14561" width="11.140625" style="1180" customWidth="1"/>
    <col min="14562" max="14562" width="9.85546875" style="1180" customWidth="1"/>
    <col min="14563" max="14563" width="1" style="1180" customWidth="1"/>
    <col min="14564" max="14564" width="16.5703125" style="1180" customWidth="1"/>
    <col min="14565" max="14565" width="0.5703125" style="1180" customWidth="1"/>
    <col min="14566" max="14566" width="0.7109375" style="1180" customWidth="1"/>
    <col min="14567" max="14567" width="27.85546875" style="1180" customWidth="1"/>
    <col min="14568" max="14568" width="0.85546875" style="1180" customWidth="1"/>
    <col min="14569" max="14569" width="27.42578125" style="1180" customWidth="1"/>
    <col min="14570" max="14570" width="14.7109375" style="1180" customWidth="1"/>
    <col min="14571" max="14571" width="0.42578125" style="1180" customWidth="1"/>
    <col min="14572" max="14572" width="0.7109375" style="1180" customWidth="1"/>
    <col min="14573" max="14573" width="21.7109375" style="1180" customWidth="1"/>
    <col min="14574" max="14574" width="1.28515625" style="1180" customWidth="1"/>
    <col min="14575" max="14575" width="21.140625" style="1180" customWidth="1"/>
    <col min="14576" max="14780" width="11.42578125" style="1180"/>
    <col min="14781" max="14781" width="0.7109375" style="1180" customWidth="1"/>
    <col min="14782" max="14783" width="1.5703125" style="1180" customWidth="1"/>
    <col min="14784" max="14784" width="16.42578125" style="1180" customWidth="1"/>
    <col min="14785" max="14787" width="10.42578125" style="1180" customWidth="1"/>
    <col min="14788" max="14788" width="8.7109375" style="1180" customWidth="1"/>
    <col min="14789" max="14789" width="0.7109375" style="1180" customWidth="1"/>
    <col min="14790" max="14790" width="3.140625" style="1180" customWidth="1"/>
    <col min="14791" max="14791" width="1.140625" style="1180" customWidth="1"/>
    <col min="14792" max="14792" width="18" style="1180" customWidth="1"/>
    <col min="14793" max="14793" width="9.42578125" style="1180" customWidth="1"/>
    <col min="14794" max="14794" width="8.7109375" style="1180" customWidth="1"/>
    <col min="14795" max="14795" width="9.28515625" style="1180" customWidth="1"/>
    <col min="14796" max="14796" width="10.140625" style="1180" customWidth="1"/>
    <col min="14797" max="14797" width="5.140625" style="1180" customWidth="1"/>
    <col min="14798" max="14798" width="10.140625" style="1180" customWidth="1"/>
    <col min="14799" max="14799" width="6.42578125" style="1180" customWidth="1"/>
    <col min="14800" max="14800" width="11.42578125" style="1180"/>
    <col min="14801" max="14801" width="1.28515625" style="1180" customWidth="1"/>
    <col min="14802" max="14802" width="1.42578125" style="1180" customWidth="1"/>
    <col min="14803" max="14803" width="8.28515625" style="1180" customWidth="1"/>
    <col min="14804" max="14804" width="11.42578125" style="1180"/>
    <col min="14805" max="14806" width="10.7109375" style="1180" customWidth="1"/>
    <col min="14807" max="14807" width="10.28515625" style="1180" customWidth="1"/>
    <col min="14808" max="14808" width="11.28515625" style="1180" customWidth="1"/>
    <col min="14809" max="14809" width="7.7109375" style="1180" customWidth="1"/>
    <col min="14810" max="14810" width="10.140625" style="1180" customWidth="1"/>
    <col min="14811" max="14811" width="6.5703125" style="1180" customWidth="1"/>
    <col min="14812" max="14812" width="1.140625" style="1180" customWidth="1"/>
    <col min="14813" max="14813" width="24.5703125" style="1180" customWidth="1"/>
    <col min="14814" max="14814" width="9.85546875" style="1180" customWidth="1"/>
    <col min="14815" max="14815" width="10.7109375" style="1180" customWidth="1"/>
    <col min="14816" max="14816" width="10.85546875" style="1180" customWidth="1"/>
    <col min="14817" max="14817" width="11.140625" style="1180" customWidth="1"/>
    <col min="14818" max="14818" width="9.85546875" style="1180" customWidth="1"/>
    <col min="14819" max="14819" width="1" style="1180" customWidth="1"/>
    <col min="14820" max="14820" width="16.5703125" style="1180" customWidth="1"/>
    <col min="14821" max="14821" width="0.5703125" style="1180" customWidth="1"/>
    <col min="14822" max="14822" width="0.7109375" style="1180" customWidth="1"/>
    <col min="14823" max="14823" width="27.85546875" style="1180" customWidth="1"/>
    <col min="14824" max="14824" width="0.85546875" style="1180" customWidth="1"/>
    <col min="14825" max="14825" width="27.42578125" style="1180" customWidth="1"/>
    <col min="14826" max="14826" width="14.7109375" style="1180" customWidth="1"/>
    <col min="14827" max="14827" width="0.42578125" style="1180" customWidth="1"/>
    <col min="14828" max="14828" width="0.7109375" style="1180" customWidth="1"/>
    <col min="14829" max="14829" width="21.7109375" style="1180" customWidth="1"/>
    <col min="14830" max="14830" width="1.28515625" style="1180" customWidth="1"/>
    <col min="14831" max="14831" width="21.140625" style="1180" customWidth="1"/>
    <col min="14832" max="15036" width="11.42578125" style="1180"/>
    <col min="15037" max="15037" width="0.7109375" style="1180" customWidth="1"/>
    <col min="15038" max="15039" width="1.5703125" style="1180" customWidth="1"/>
    <col min="15040" max="15040" width="16.42578125" style="1180" customWidth="1"/>
    <col min="15041" max="15043" width="10.42578125" style="1180" customWidth="1"/>
    <col min="15044" max="15044" width="8.7109375" style="1180" customWidth="1"/>
    <col min="15045" max="15045" width="0.7109375" style="1180" customWidth="1"/>
    <col min="15046" max="15046" width="3.140625" style="1180" customWidth="1"/>
    <col min="15047" max="15047" width="1.140625" style="1180" customWidth="1"/>
    <col min="15048" max="15048" width="18" style="1180" customWidth="1"/>
    <col min="15049" max="15049" width="9.42578125" style="1180" customWidth="1"/>
    <col min="15050" max="15050" width="8.7109375" style="1180" customWidth="1"/>
    <col min="15051" max="15051" width="9.28515625" style="1180" customWidth="1"/>
    <col min="15052" max="15052" width="10.140625" style="1180" customWidth="1"/>
    <col min="15053" max="15053" width="5.140625" style="1180" customWidth="1"/>
    <col min="15054" max="15054" width="10.140625" style="1180" customWidth="1"/>
    <col min="15055" max="15055" width="6.42578125" style="1180" customWidth="1"/>
    <col min="15056" max="15056" width="11.42578125" style="1180"/>
    <col min="15057" max="15057" width="1.28515625" style="1180" customWidth="1"/>
    <col min="15058" max="15058" width="1.42578125" style="1180" customWidth="1"/>
    <col min="15059" max="15059" width="8.28515625" style="1180" customWidth="1"/>
    <col min="15060" max="15060" width="11.42578125" style="1180"/>
    <col min="15061" max="15062" width="10.7109375" style="1180" customWidth="1"/>
    <col min="15063" max="15063" width="10.28515625" style="1180" customWidth="1"/>
    <col min="15064" max="15064" width="11.28515625" style="1180" customWidth="1"/>
    <col min="15065" max="15065" width="7.7109375" style="1180" customWidth="1"/>
    <col min="15066" max="15066" width="10.140625" style="1180" customWidth="1"/>
    <col min="15067" max="15067" width="6.5703125" style="1180" customWidth="1"/>
    <col min="15068" max="15068" width="1.140625" style="1180" customWidth="1"/>
    <col min="15069" max="15069" width="24.5703125" style="1180" customWidth="1"/>
    <col min="15070" max="15070" width="9.85546875" style="1180" customWidth="1"/>
    <col min="15071" max="15071" width="10.7109375" style="1180" customWidth="1"/>
    <col min="15072" max="15072" width="10.85546875" style="1180" customWidth="1"/>
    <col min="15073" max="15073" width="11.140625" style="1180" customWidth="1"/>
    <col min="15074" max="15074" width="9.85546875" style="1180" customWidth="1"/>
    <col min="15075" max="15075" width="1" style="1180" customWidth="1"/>
    <col min="15076" max="15076" width="16.5703125" style="1180" customWidth="1"/>
    <col min="15077" max="15077" width="0.5703125" style="1180" customWidth="1"/>
    <col min="15078" max="15078" width="0.7109375" style="1180" customWidth="1"/>
    <col min="15079" max="15079" width="27.85546875" style="1180" customWidth="1"/>
    <col min="15080" max="15080" width="0.85546875" style="1180" customWidth="1"/>
    <col min="15081" max="15081" width="27.42578125" style="1180" customWidth="1"/>
    <col min="15082" max="15082" width="14.7109375" style="1180" customWidth="1"/>
    <col min="15083" max="15083" width="0.42578125" style="1180" customWidth="1"/>
    <col min="15084" max="15084" width="0.7109375" style="1180" customWidth="1"/>
    <col min="15085" max="15085" width="21.7109375" style="1180" customWidth="1"/>
    <col min="15086" max="15086" width="1.28515625" style="1180" customWidth="1"/>
    <col min="15087" max="15087" width="21.140625" style="1180" customWidth="1"/>
    <col min="15088" max="15292" width="11.42578125" style="1180"/>
    <col min="15293" max="15293" width="0.7109375" style="1180" customWidth="1"/>
    <col min="15294" max="15295" width="1.5703125" style="1180" customWidth="1"/>
    <col min="15296" max="15296" width="16.42578125" style="1180" customWidth="1"/>
    <col min="15297" max="15299" width="10.42578125" style="1180" customWidth="1"/>
    <col min="15300" max="15300" width="8.7109375" style="1180" customWidth="1"/>
    <col min="15301" max="15301" width="0.7109375" style="1180" customWidth="1"/>
    <col min="15302" max="15302" width="3.140625" style="1180" customWidth="1"/>
    <col min="15303" max="15303" width="1.140625" style="1180" customWidth="1"/>
    <col min="15304" max="15304" width="18" style="1180" customWidth="1"/>
    <col min="15305" max="15305" width="9.42578125" style="1180" customWidth="1"/>
    <col min="15306" max="15306" width="8.7109375" style="1180" customWidth="1"/>
    <col min="15307" max="15307" width="9.28515625" style="1180" customWidth="1"/>
    <col min="15308" max="15308" width="10.140625" style="1180" customWidth="1"/>
    <col min="15309" max="15309" width="5.140625" style="1180" customWidth="1"/>
    <col min="15310" max="15310" width="10.140625" style="1180" customWidth="1"/>
    <col min="15311" max="15311" width="6.42578125" style="1180" customWidth="1"/>
    <col min="15312" max="15312" width="11.42578125" style="1180"/>
    <col min="15313" max="15313" width="1.28515625" style="1180" customWidth="1"/>
    <col min="15314" max="15314" width="1.42578125" style="1180" customWidth="1"/>
    <col min="15315" max="15315" width="8.28515625" style="1180" customWidth="1"/>
    <col min="15316" max="15316" width="11.42578125" style="1180"/>
    <col min="15317" max="15318" width="10.7109375" style="1180" customWidth="1"/>
    <col min="15319" max="15319" width="10.28515625" style="1180" customWidth="1"/>
    <col min="15320" max="15320" width="11.28515625" style="1180" customWidth="1"/>
    <col min="15321" max="15321" width="7.7109375" style="1180" customWidth="1"/>
    <col min="15322" max="15322" width="10.140625" style="1180" customWidth="1"/>
    <col min="15323" max="15323" width="6.5703125" style="1180" customWidth="1"/>
    <col min="15324" max="15324" width="1.140625" style="1180" customWidth="1"/>
    <col min="15325" max="15325" width="24.5703125" style="1180" customWidth="1"/>
    <col min="15326" max="15326" width="9.85546875" style="1180" customWidth="1"/>
    <col min="15327" max="15327" width="10.7109375" style="1180" customWidth="1"/>
    <col min="15328" max="15328" width="10.85546875" style="1180" customWidth="1"/>
    <col min="15329" max="15329" width="11.140625" style="1180" customWidth="1"/>
    <col min="15330" max="15330" width="9.85546875" style="1180" customWidth="1"/>
    <col min="15331" max="15331" width="1" style="1180" customWidth="1"/>
    <col min="15332" max="15332" width="16.5703125" style="1180" customWidth="1"/>
    <col min="15333" max="15333" width="0.5703125" style="1180" customWidth="1"/>
    <col min="15334" max="15334" width="0.7109375" style="1180" customWidth="1"/>
    <col min="15335" max="15335" width="27.85546875" style="1180" customWidth="1"/>
    <col min="15336" max="15336" width="0.85546875" style="1180" customWidth="1"/>
    <col min="15337" max="15337" width="27.42578125" style="1180" customWidth="1"/>
    <col min="15338" max="15338" width="14.7109375" style="1180" customWidth="1"/>
    <col min="15339" max="15339" width="0.42578125" style="1180" customWidth="1"/>
    <col min="15340" max="15340" width="0.7109375" style="1180" customWidth="1"/>
    <col min="15341" max="15341" width="21.7109375" style="1180" customWidth="1"/>
    <col min="15342" max="15342" width="1.28515625" style="1180" customWidth="1"/>
    <col min="15343" max="15343" width="21.140625" style="1180" customWidth="1"/>
    <col min="15344" max="15548" width="11.42578125" style="1180"/>
    <col min="15549" max="15549" width="0.7109375" style="1180" customWidth="1"/>
    <col min="15550" max="15551" width="1.5703125" style="1180" customWidth="1"/>
    <col min="15552" max="15552" width="16.42578125" style="1180" customWidth="1"/>
    <col min="15553" max="15555" width="10.42578125" style="1180" customWidth="1"/>
    <col min="15556" max="15556" width="8.7109375" style="1180" customWidth="1"/>
    <col min="15557" max="15557" width="0.7109375" style="1180" customWidth="1"/>
    <col min="15558" max="15558" width="3.140625" style="1180" customWidth="1"/>
    <col min="15559" max="15559" width="1.140625" style="1180" customWidth="1"/>
    <col min="15560" max="15560" width="18" style="1180" customWidth="1"/>
    <col min="15561" max="15561" width="9.42578125" style="1180" customWidth="1"/>
    <col min="15562" max="15562" width="8.7109375" style="1180" customWidth="1"/>
    <col min="15563" max="15563" width="9.28515625" style="1180" customWidth="1"/>
    <col min="15564" max="15564" width="10.140625" style="1180" customWidth="1"/>
    <col min="15565" max="15565" width="5.140625" style="1180" customWidth="1"/>
    <col min="15566" max="15566" width="10.140625" style="1180" customWidth="1"/>
    <col min="15567" max="15567" width="6.42578125" style="1180" customWidth="1"/>
    <col min="15568" max="15568" width="11.42578125" style="1180"/>
    <col min="15569" max="15569" width="1.28515625" style="1180" customWidth="1"/>
    <col min="15570" max="15570" width="1.42578125" style="1180" customWidth="1"/>
    <col min="15571" max="15571" width="8.28515625" style="1180" customWidth="1"/>
    <col min="15572" max="15572" width="11.42578125" style="1180"/>
    <col min="15573" max="15574" width="10.7109375" style="1180" customWidth="1"/>
    <col min="15575" max="15575" width="10.28515625" style="1180" customWidth="1"/>
    <col min="15576" max="15576" width="11.28515625" style="1180" customWidth="1"/>
    <col min="15577" max="15577" width="7.7109375" style="1180" customWidth="1"/>
    <col min="15578" max="15578" width="10.140625" style="1180" customWidth="1"/>
    <col min="15579" max="15579" width="6.5703125" style="1180" customWidth="1"/>
    <col min="15580" max="15580" width="1.140625" style="1180" customWidth="1"/>
    <col min="15581" max="15581" width="24.5703125" style="1180" customWidth="1"/>
    <col min="15582" max="15582" width="9.85546875" style="1180" customWidth="1"/>
    <col min="15583" max="15583" width="10.7109375" style="1180" customWidth="1"/>
    <col min="15584" max="15584" width="10.85546875" style="1180" customWidth="1"/>
    <col min="15585" max="15585" width="11.140625" style="1180" customWidth="1"/>
    <col min="15586" max="15586" width="9.85546875" style="1180" customWidth="1"/>
    <col min="15587" max="15587" width="1" style="1180" customWidth="1"/>
    <col min="15588" max="15588" width="16.5703125" style="1180" customWidth="1"/>
    <col min="15589" max="15589" width="0.5703125" style="1180" customWidth="1"/>
    <col min="15590" max="15590" width="0.7109375" style="1180" customWidth="1"/>
    <col min="15591" max="15591" width="27.85546875" style="1180" customWidth="1"/>
    <col min="15592" max="15592" width="0.85546875" style="1180" customWidth="1"/>
    <col min="15593" max="15593" width="27.42578125" style="1180" customWidth="1"/>
    <col min="15594" max="15594" width="14.7109375" style="1180" customWidth="1"/>
    <col min="15595" max="15595" width="0.42578125" style="1180" customWidth="1"/>
    <col min="15596" max="15596" width="0.7109375" style="1180" customWidth="1"/>
    <col min="15597" max="15597" width="21.7109375" style="1180" customWidth="1"/>
    <col min="15598" max="15598" width="1.28515625" style="1180" customWidth="1"/>
    <col min="15599" max="15599" width="21.140625" style="1180" customWidth="1"/>
    <col min="15600" max="15804" width="11.42578125" style="1180"/>
    <col min="15805" max="15805" width="0.7109375" style="1180" customWidth="1"/>
    <col min="15806" max="15807" width="1.5703125" style="1180" customWidth="1"/>
    <col min="15808" max="15808" width="16.42578125" style="1180" customWidth="1"/>
    <col min="15809" max="15811" width="10.42578125" style="1180" customWidth="1"/>
    <col min="15812" max="15812" width="8.7109375" style="1180" customWidth="1"/>
    <col min="15813" max="15813" width="0.7109375" style="1180" customWidth="1"/>
    <col min="15814" max="15814" width="3.140625" style="1180" customWidth="1"/>
    <col min="15815" max="15815" width="1.140625" style="1180" customWidth="1"/>
    <col min="15816" max="15816" width="18" style="1180" customWidth="1"/>
    <col min="15817" max="15817" width="9.42578125" style="1180" customWidth="1"/>
    <col min="15818" max="15818" width="8.7109375" style="1180" customWidth="1"/>
    <col min="15819" max="15819" width="9.28515625" style="1180" customWidth="1"/>
    <col min="15820" max="15820" width="10.140625" style="1180" customWidth="1"/>
    <col min="15821" max="15821" width="5.140625" style="1180" customWidth="1"/>
    <col min="15822" max="15822" width="10.140625" style="1180" customWidth="1"/>
    <col min="15823" max="15823" width="6.42578125" style="1180" customWidth="1"/>
    <col min="15824" max="15824" width="11.42578125" style="1180"/>
    <col min="15825" max="15825" width="1.28515625" style="1180" customWidth="1"/>
    <col min="15826" max="15826" width="1.42578125" style="1180" customWidth="1"/>
    <col min="15827" max="15827" width="8.28515625" style="1180" customWidth="1"/>
    <col min="15828" max="15828" width="11.42578125" style="1180"/>
    <col min="15829" max="15830" width="10.7109375" style="1180" customWidth="1"/>
    <col min="15831" max="15831" width="10.28515625" style="1180" customWidth="1"/>
    <col min="15832" max="15832" width="11.28515625" style="1180" customWidth="1"/>
    <col min="15833" max="15833" width="7.7109375" style="1180" customWidth="1"/>
    <col min="15834" max="15834" width="10.140625" style="1180" customWidth="1"/>
    <col min="15835" max="15835" width="6.5703125" style="1180" customWidth="1"/>
    <col min="15836" max="15836" width="1.140625" style="1180" customWidth="1"/>
    <col min="15837" max="15837" width="24.5703125" style="1180" customWidth="1"/>
    <col min="15838" max="15838" width="9.85546875" style="1180" customWidth="1"/>
    <col min="15839" max="15839" width="10.7109375" style="1180" customWidth="1"/>
    <col min="15840" max="15840" width="10.85546875" style="1180" customWidth="1"/>
    <col min="15841" max="15841" width="11.140625" style="1180" customWidth="1"/>
    <col min="15842" max="15842" width="9.85546875" style="1180" customWidth="1"/>
    <col min="15843" max="15843" width="1" style="1180" customWidth="1"/>
    <col min="15844" max="15844" width="16.5703125" style="1180" customWidth="1"/>
    <col min="15845" max="15845" width="0.5703125" style="1180" customWidth="1"/>
    <col min="15846" max="15846" width="0.7109375" style="1180" customWidth="1"/>
    <col min="15847" max="15847" width="27.85546875" style="1180" customWidth="1"/>
    <col min="15848" max="15848" width="0.85546875" style="1180" customWidth="1"/>
    <col min="15849" max="15849" width="27.42578125" style="1180" customWidth="1"/>
    <col min="15850" max="15850" width="14.7109375" style="1180" customWidth="1"/>
    <col min="15851" max="15851" width="0.42578125" style="1180" customWidth="1"/>
    <col min="15852" max="15852" width="0.7109375" style="1180" customWidth="1"/>
    <col min="15853" max="15853" width="21.7109375" style="1180" customWidth="1"/>
    <col min="15854" max="15854" width="1.28515625" style="1180" customWidth="1"/>
    <col min="15855" max="15855" width="21.140625" style="1180" customWidth="1"/>
    <col min="15856" max="16060" width="11.42578125" style="1180"/>
    <col min="16061" max="16061" width="0.7109375" style="1180" customWidth="1"/>
    <col min="16062" max="16063" width="1.5703125" style="1180" customWidth="1"/>
    <col min="16064" max="16064" width="16.42578125" style="1180" customWidth="1"/>
    <col min="16065" max="16067" width="10.42578125" style="1180" customWidth="1"/>
    <col min="16068" max="16068" width="8.7109375" style="1180" customWidth="1"/>
    <col min="16069" max="16069" width="0.7109375" style="1180" customWidth="1"/>
    <col min="16070" max="16070" width="3.140625" style="1180" customWidth="1"/>
    <col min="16071" max="16071" width="1.140625" style="1180" customWidth="1"/>
    <col min="16072" max="16072" width="18" style="1180" customWidth="1"/>
    <col min="16073" max="16073" width="9.42578125" style="1180" customWidth="1"/>
    <col min="16074" max="16074" width="8.7109375" style="1180" customWidth="1"/>
    <col min="16075" max="16075" width="9.28515625" style="1180" customWidth="1"/>
    <col min="16076" max="16076" width="10.140625" style="1180" customWidth="1"/>
    <col min="16077" max="16077" width="5.140625" style="1180" customWidth="1"/>
    <col min="16078" max="16078" width="10.140625" style="1180" customWidth="1"/>
    <col min="16079" max="16079" width="6.42578125" style="1180" customWidth="1"/>
    <col min="16080" max="16080" width="11.42578125" style="1180"/>
    <col min="16081" max="16081" width="1.28515625" style="1180" customWidth="1"/>
    <col min="16082" max="16082" width="1.42578125" style="1180" customWidth="1"/>
    <col min="16083" max="16083" width="8.28515625" style="1180" customWidth="1"/>
    <col min="16084" max="16084" width="11.42578125" style="1180"/>
    <col min="16085" max="16086" width="10.7109375" style="1180" customWidth="1"/>
    <col min="16087" max="16087" width="10.28515625" style="1180" customWidth="1"/>
    <col min="16088" max="16088" width="11.28515625" style="1180" customWidth="1"/>
    <col min="16089" max="16089" width="7.7109375" style="1180" customWidth="1"/>
    <col min="16090" max="16090" width="10.140625" style="1180" customWidth="1"/>
    <col min="16091" max="16091" width="6.5703125" style="1180" customWidth="1"/>
    <col min="16092" max="16092" width="1.140625" style="1180" customWidth="1"/>
    <col min="16093" max="16093" width="24.5703125" style="1180" customWidth="1"/>
    <col min="16094" max="16094" width="9.85546875" style="1180" customWidth="1"/>
    <col min="16095" max="16095" width="10.7109375" style="1180" customWidth="1"/>
    <col min="16096" max="16096" width="10.85546875" style="1180" customWidth="1"/>
    <col min="16097" max="16097" width="11.140625" style="1180" customWidth="1"/>
    <col min="16098" max="16098" width="9.85546875" style="1180" customWidth="1"/>
    <col min="16099" max="16099" width="1" style="1180" customWidth="1"/>
    <col min="16100" max="16100" width="16.5703125" style="1180" customWidth="1"/>
    <col min="16101" max="16101" width="0.5703125" style="1180" customWidth="1"/>
    <col min="16102" max="16102" width="0.7109375" style="1180" customWidth="1"/>
    <col min="16103" max="16103" width="27.85546875" style="1180" customWidth="1"/>
    <col min="16104" max="16104" width="0.85546875" style="1180" customWidth="1"/>
    <col min="16105" max="16105" width="27.42578125" style="1180" customWidth="1"/>
    <col min="16106" max="16106" width="14.7109375" style="1180" customWidth="1"/>
    <col min="16107" max="16107" width="0.42578125" style="1180" customWidth="1"/>
    <col min="16108" max="16108" width="0.7109375" style="1180" customWidth="1"/>
    <col min="16109" max="16109" width="21.7109375" style="1180" customWidth="1"/>
    <col min="16110" max="16110" width="1.28515625" style="1180" customWidth="1"/>
    <col min="16111" max="16111" width="21.140625" style="1180" customWidth="1"/>
    <col min="16112" max="16381" width="11.42578125" style="1180"/>
    <col min="16382" max="16384" width="11.5703125" style="1180" customWidth="1"/>
  </cols>
  <sheetData>
    <row r="1" spans="2:11" s="1207" customFormat="1" ht="14.45" customHeight="1"/>
    <row r="2" spans="2:11" ht="13.9" customHeight="1">
      <c r="B2" s="1802" t="s">
        <v>3451</v>
      </c>
      <c r="C2" s="1802"/>
      <c r="D2" s="1802"/>
      <c r="E2" s="1802"/>
      <c r="F2" s="1802"/>
      <c r="G2" s="1802"/>
      <c r="H2" s="1379"/>
    </row>
    <row r="3" spans="2:11" ht="15" thickBot="1">
      <c r="B3" s="1803" t="s">
        <v>2719</v>
      </c>
      <c r="C3" s="1803"/>
      <c r="D3" s="1803"/>
      <c r="E3" s="1803"/>
      <c r="F3" s="1803"/>
      <c r="G3" s="1803"/>
      <c r="H3" s="1379"/>
    </row>
    <row r="4" spans="2:11" ht="17.25" customHeight="1">
      <c r="B4" s="1804" t="s">
        <v>3</v>
      </c>
      <c r="C4" s="1806" t="s">
        <v>3452</v>
      </c>
      <c r="D4" s="1806" t="s">
        <v>3453</v>
      </c>
      <c r="E4" s="1808" t="s">
        <v>3454</v>
      </c>
      <c r="F4" s="1806" t="s">
        <v>3455</v>
      </c>
      <c r="G4" s="1810" t="s">
        <v>3456</v>
      </c>
      <c r="H4" s="1379"/>
    </row>
    <row r="5" spans="2:11" ht="17.25" customHeight="1">
      <c r="B5" s="1805"/>
      <c r="C5" s="1807"/>
      <c r="D5" s="1807"/>
      <c r="E5" s="1809"/>
      <c r="F5" s="1807"/>
      <c r="G5" s="1811"/>
      <c r="H5" s="1379"/>
    </row>
    <row r="6" spans="2:11" ht="12.75" customHeight="1" thickBot="1">
      <c r="B6" s="1380"/>
      <c r="C6" s="1381"/>
      <c r="D6" s="1382" t="s">
        <v>3457</v>
      </c>
      <c r="E6" s="1382" t="s">
        <v>3458</v>
      </c>
      <c r="F6" s="1382" t="s">
        <v>3459</v>
      </c>
      <c r="G6" s="1812"/>
      <c r="H6" s="1379"/>
    </row>
    <row r="7" spans="2:11" ht="17.25" customHeight="1">
      <c r="B7" s="1383" t="s">
        <v>14</v>
      </c>
      <c r="C7" s="1384"/>
      <c r="D7" s="1385">
        <v>1534235126</v>
      </c>
      <c r="E7" s="1385">
        <v>484074116.31999999</v>
      </c>
      <c r="F7" s="1385">
        <v>1050161009.6800001</v>
      </c>
      <c r="G7" s="1386">
        <v>135904178.55000001</v>
      </c>
      <c r="H7" s="1379"/>
      <c r="K7" s="1387"/>
    </row>
    <row r="8" spans="2:11" ht="17.25" customHeight="1">
      <c r="B8" s="1388" t="s">
        <v>3460</v>
      </c>
      <c r="C8" s="1389">
        <v>405456000</v>
      </c>
      <c r="D8" s="1390">
        <v>398859429</v>
      </c>
      <c r="E8" s="1389">
        <v>150231753.56</v>
      </c>
      <c r="F8" s="1391">
        <v>248627675.44</v>
      </c>
      <c r="G8" s="1392">
        <v>34021725.299999997</v>
      </c>
      <c r="H8" s="1379"/>
    </row>
    <row r="9" spans="2:11" ht="14.45" customHeight="1">
      <c r="B9" s="1393" t="s">
        <v>3461</v>
      </c>
      <c r="C9" s="1394">
        <v>1200000000</v>
      </c>
      <c r="D9" s="1395">
        <v>1135375697</v>
      </c>
      <c r="E9" s="1394">
        <v>333842362.75999999</v>
      </c>
      <c r="F9" s="1396">
        <v>801533334.24000001</v>
      </c>
      <c r="G9" s="1397">
        <v>101882453.25</v>
      </c>
      <c r="H9" s="1379"/>
    </row>
    <row r="10" spans="2:11" ht="3.6" customHeight="1" thickBot="1">
      <c r="B10" s="1398"/>
      <c r="C10" s="1399"/>
      <c r="D10" s="1400"/>
      <c r="E10" s="1400"/>
      <c r="F10" s="1400"/>
      <c r="G10" s="1401"/>
      <c r="H10" s="1379"/>
    </row>
    <row r="11" spans="2:11" ht="21" customHeight="1">
      <c r="B11" s="1799" t="s">
        <v>3462</v>
      </c>
      <c r="C11" s="1799"/>
      <c r="D11" s="1799"/>
      <c r="E11" s="1799"/>
      <c r="F11" s="1799"/>
      <c r="G11" s="1799"/>
      <c r="H11" s="1379"/>
    </row>
    <row r="12" spans="2:11" ht="13.5" customHeight="1">
      <c r="B12" s="1800" t="s">
        <v>3463</v>
      </c>
      <c r="C12" s="1800"/>
      <c r="D12" s="1800"/>
      <c r="E12" s="1800"/>
      <c r="F12" s="1800"/>
      <c r="G12" s="1800"/>
      <c r="H12" s="1379"/>
    </row>
    <row r="13" spans="2:11" ht="21" customHeight="1">
      <c r="B13" s="1801"/>
      <c r="C13" s="1800"/>
      <c r="D13" s="1800"/>
      <c r="E13" s="1800"/>
      <c r="F13" s="1800"/>
      <c r="G13" s="1800"/>
    </row>
    <row r="14" spans="2:11" ht="11.45" customHeight="1"/>
    <row r="15" spans="2:11" ht="5.45" customHeight="1"/>
    <row r="16" spans="2:11" ht="11.45" customHeight="1"/>
    <row r="17" spans="3:7" ht="28.15" customHeight="1">
      <c r="D17" s="1402"/>
      <c r="E17" s="1402"/>
      <c r="F17" s="1402"/>
    </row>
    <row r="18" spans="3:7" ht="5.45" customHeight="1"/>
    <row r="19" spans="3:7" ht="16.149999999999999" customHeight="1">
      <c r="C19" s="1402"/>
      <c r="F19" s="1402"/>
    </row>
    <row r="20" spans="3:7">
      <c r="F20" s="1402"/>
      <c r="G20" s="1403"/>
    </row>
    <row r="21" spans="3:7" ht="15" customHeight="1">
      <c r="F21" s="1402"/>
    </row>
    <row r="22" spans="3:7" ht="14.45" customHeight="1"/>
    <row r="25" spans="3:7" ht="5.45" customHeight="1"/>
    <row r="26" spans="3:7" ht="15" customHeight="1"/>
    <row r="27" spans="3:7" ht="32.450000000000003" customHeight="1"/>
    <row r="28" spans="3:7" ht="15" customHeight="1"/>
    <row r="29" spans="3:7" ht="10.15" customHeight="1"/>
    <row r="30" spans="3:7" ht="15" customHeight="1"/>
    <row r="34" ht="13.9" customHeight="1"/>
    <row r="35" ht="15" customHeight="1"/>
    <row r="36" ht="15" customHeight="1"/>
    <row r="37" ht="17.45" customHeight="1"/>
    <row r="39" ht="18.600000000000001" customHeight="1"/>
    <row r="40" ht="15" customHeight="1"/>
    <row r="43" ht="13.9" customHeight="1"/>
    <row r="46" ht="22.15" customHeight="1"/>
    <row r="47" ht="8.4499999999999993" customHeight="1"/>
  </sheetData>
  <mergeCells count="11">
    <mergeCell ref="B11:G11"/>
    <mergeCell ref="B12:G12"/>
    <mergeCell ref="B13:G13"/>
    <mergeCell ref="B2:G2"/>
    <mergeCell ref="B3:G3"/>
    <mergeCell ref="B4:B5"/>
    <mergeCell ref="C4:C5"/>
    <mergeCell ref="D4:D5"/>
    <mergeCell ref="E4:E5"/>
    <mergeCell ref="F4:F5"/>
    <mergeCell ref="G4:G6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32" sqref="D3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4"/>
  <sheetViews>
    <sheetView showGridLines="0" zoomScale="90" zoomScaleNormal="90" workbookViewId="0">
      <selection activeCell="O18" sqref="O18"/>
    </sheetView>
  </sheetViews>
  <sheetFormatPr baseColWidth="10" defaultColWidth="11.42578125" defaultRowHeight="12.75"/>
  <cols>
    <col min="1" max="1" width="0.85546875" style="1404" customWidth="1"/>
    <col min="2" max="2" width="3" style="1404" customWidth="1"/>
    <col min="3" max="3" width="11.140625" style="1405" customWidth="1"/>
    <col min="4" max="4" width="5.5703125" style="1404" customWidth="1"/>
    <col min="5" max="5" width="18.28515625" style="1404" customWidth="1"/>
    <col min="6" max="6" width="2.7109375" style="1404" customWidth="1"/>
    <col min="7" max="7" width="11.42578125" style="1405"/>
    <col min="8" max="8" width="0.7109375" style="1404" customWidth="1"/>
    <col min="9" max="9" width="5.5703125" style="1404" customWidth="1"/>
    <col min="10" max="10" width="18.5703125" style="1404" customWidth="1"/>
    <col min="11" max="11" width="1.7109375" style="1404" customWidth="1"/>
    <col min="12" max="12" width="5.5703125" style="1404" customWidth="1"/>
    <col min="13" max="13" width="16.42578125" style="1404" customWidth="1"/>
    <col min="14" max="14" width="1.42578125" style="1404" customWidth="1"/>
    <col min="15" max="15" width="5.5703125" style="1404" customWidth="1"/>
    <col min="16" max="16" width="18.28515625" style="1404" customWidth="1"/>
    <col min="17" max="17" width="1.5703125" style="1404" customWidth="1"/>
    <col min="18" max="16384" width="11.42578125" style="1404"/>
  </cols>
  <sheetData>
    <row r="1" spans="2:16" ht="18.600000000000001" customHeight="1" thickBot="1"/>
    <row r="2" spans="2:16" ht="15.75">
      <c r="B2" s="1406"/>
      <c r="C2" s="1813" t="s">
        <v>3464</v>
      </c>
      <c r="D2" s="1814"/>
      <c r="E2" s="1814"/>
      <c r="F2" s="1814"/>
      <c r="G2" s="1814"/>
      <c r="H2" s="1814"/>
      <c r="I2" s="1814"/>
      <c r="J2" s="1814"/>
      <c r="K2" s="1814"/>
      <c r="L2" s="1814"/>
      <c r="M2" s="1814"/>
      <c r="N2" s="1814"/>
      <c r="O2" s="1814"/>
      <c r="P2" s="1815"/>
    </row>
    <row r="3" spans="2:16" ht="15" customHeight="1">
      <c r="C3" s="1816" t="s">
        <v>3248</v>
      </c>
      <c r="D3" s="1817"/>
      <c r="E3" s="1817"/>
      <c r="F3" s="1817"/>
      <c r="G3" s="1817"/>
      <c r="H3" s="1817"/>
      <c r="I3" s="1817"/>
      <c r="J3" s="1817"/>
      <c r="K3" s="1817"/>
      <c r="L3" s="1817"/>
      <c r="M3" s="1817"/>
      <c r="N3" s="1817"/>
      <c r="O3" s="1817"/>
      <c r="P3" s="1818"/>
    </row>
    <row r="4" spans="2:16" ht="19.149999999999999" customHeight="1">
      <c r="B4" s="1407"/>
      <c r="C4" s="1408"/>
      <c r="D4" s="1819" t="s">
        <v>3465</v>
      </c>
      <c r="E4" s="1819"/>
      <c r="F4" s="1409"/>
      <c r="G4" s="1409"/>
      <c r="H4" s="1409"/>
      <c r="I4" s="1819" t="s">
        <v>3466</v>
      </c>
      <c r="J4" s="1819"/>
      <c r="L4" s="1819" t="s">
        <v>3467</v>
      </c>
      <c r="M4" s="1819"/>
      <c r="O4" s="1819" t="s">
        <v>3468</v>
      </c>
      <c r="P4" s="1820"/>
    </row>
    <row r="5" spans="2:16" ht="12.75" customHeight="1">
      <c r="B5" s="1410"/>
      <c r="C5" s="1825" t="s">
        <v>3469</v>
      </c>
      <c r="D5" s="1821" t="s">
        <v>3470</v>
      </c>
      <c r="E5" s="1821" t="s">
        <v>3471</v>
      </c>
      <c r="F5" s="1411"/>
      <c r="G5" s="1827" t="s">
        <v>3469</v>
      </c>
      <c r="H5" s="1412"/>
      <c r="I5" s="1821" t="s">
        <v>3470</v>
      </c>
      <c r="J5" s="1821" t="s">
        <v>3471</v>
      </c>
      <c r="K5" s="1413"/>
      <c r="L5" s="1821" t="s">
        <v>3470</v>
      </c>
      <c r="M5" s="1821" t="s">
        <v>3471</v>
      </c>
      <c r="N5" s="1413"/>
      <c r="O5" s="1821" t="s">
        <v>3470</v>
      </c>
      <c r="P5" s="1823" t="s">
        <v>3471</v>
      </c>
    </row>
    <row r="6" spans="2:16" ht="15" customHeight="1">
      <c r="B6" s="1410"/>
      <c r="C6" s="1826"/>
      <c r="D6" s="1822"/>
      <c r="E6" s="1822"/>
      <c r="F6" s="1411"/>
      <c r="G6" s="1828"/>
      <c r="H6" s="1412"/>
      <c r="I6" s="1822"/>
      <c r="J6" s="1822"/>
      <c r="K6" s="1414"/>
      <c r="L6" s="1822"/>
      <c r="M6" s="1822"/>
      <c r="N6" s="1413"/>
      <c r="O6" s="1822"/>
      <c r="P6" s="1824"/>
    </row>
    <row r="7" spans="2:16" ht="18" customHeight="1">
      <c r="B7" s="1415"/>
      <c r="C7" s="1416">
        <v>44008</v>
      </c>
      <c r="D7" s="1417" t="s">
        <v>3472</v>
      </c>
      <c r="E7" s="1418">
        <v>37929387</v>
      </c>
      <c r="F7" s="1419"/>
      <c r="G7" s="1420">
        <v>44014</v>
      </c>
      <c r="H7" s="1419"/>
      <c r="I7" s="1421" t="s">
        <v>3472</v>
      </c>
      <c r="J7" s="1422">
        <v>168588694.15000001</v>
      </c>
      <c r="L7" s="1417"/>
      <c r="M7" s="1161"/>
      <c r="O7" s="1417"/>
      <c r="P7" s="1423"/>
    </row>
    <row r="8" spans="2:16" ht="18" customHeight="1">
      <c r="B8" s="1415"/>
      <c r="C8" s="1416">
        <v>44084</v>
      </c>
      <c r="D8" s="1417" t="s">
        <v>3473</v>
      </c>
      <c r="E8" s="1418">
        <v>62219113.039999999</v>
      </c>
      <c r="F8" s="1419"/>
      <c r="G8" s="1419">
        <v>44078</v>
      </c>
      <c r="H8" s="1419"/>
      <c r="I8" s="1417" t="s">
        <v>3473</v>
      </c>
      <c r="J8" s="1424">
        <v>146797717.81</v>
      </c>
      <c r="L8" s="1417" t="s">
        <v>3472</v>
      </c>
      <c r="M8" s="1424">
        <v>50786423.75</v>
      </c>
      <c r="O8" s="1417"/>
      <c r="P8" s="1423"/>
    </row>
    <row r="9" spans="2:16" ht="18" customHeight="1">
      <c r="B9" s="1415"/>
      <c r="C9" s="1425">
        <v>44134</v>
      </c>
      <c r="D9" s="1417" t="s">
        <v>3474</v>
      </c>
      <c r="E9" s="1426">
        <v>13996500</v>
      </c>
      <c r="F9" s="1415"/>
      <c r="G9" s="1415">
        <v>44134</v>
      </c>
      <c r="H9" s="1415"/>
      <c r="I9" s="1417" t="s">
        <v>3474</v>
      </c>
      <c r="J9" s="1427">
        <v>203442215.49000001</v>
      </c>
      <c r="L9" s="1417" t="s">
        <v>3473</v>
      </c>
      <c r="M9" s="1424">
        <v>6123535.6799999997</v>
      </c>
      <c r="O9" s="1417" t="s">
        <v>3472</v>
      </c>
      <c r="P9" s="1428">
        <v>75968118.430000007</v>
      </c>
    </row>
    <row r="10" spans="2:16" ht="18" customHeight="1">
      <c r="B10" s="1415"/>
      <c r="C10" s="1429"/>
      <c r="G10" s="1415">
        <v>44182</v>
      </c>
      <c r="H10" s="1415"/>
      <c r="I10" s="1417" t="s">
        <v>3475</v>
      </c>
      <c r="J10" s="1426">
        <v>312600979.19999999</v>
      </c>
      <c r="L10" s="1417" t="s">
        <v>3474</v>
      </c>
      <c r="M10" s="1426">
        <v>11151022.93</v>
      </c>
      <c r="O10" s="1417" t="s">
        <v>3473</v>
      </c>
      <c r="P10" s="1430">
        <v>128730569.26000001</v>
      </c>
    </row>
    <row r="11" spans="2:16" ht="22.5" customHeight="1">
      <c r="B11" s="1415"/>
      <c r="C11" s="1431" t="s">
        <v>3476</v>
      </c>
      <c r="D11" s="1432"/>
      <c r="E11" s="1433">
        <f>SUM(E7:E9)</f>
        <v>114145000.03999999</v>
      </c>
      <c r="F11" s="1415"/>
      <c r="G11" s="1434" t="s">
        <v>3476</v>
      </c>
      <c r="H11" s="1432"/>
      <c r="I11" s="1435"/>
      <c r="J11" s="1433">
        <f>SUM(J7:J10)</f>
        <v>831429606.6500001</v>
      </c>
      <c r="K11" s="1436"/>
      <c r="L11" s="1435"/>
      <c r="M11" s="1433">
        <f>SUM(M7:M10)</f>
        <v>68060982.359999999</v>
      </c>
      <c r="N11" s="1436"/>
      <c r="O11" s="1435"/>
      <c r="P11" s="1437">
        <f>SUM(P7:P10)</f>
        <v>204698687.69</v>
      </c>
    </row>
    <row r="12" spans="2:16" ht="18" customHeight="1">
      <c r="B12" s="1415"/>
      <c r="C12" s="1431"/>
      <c r="D12" s="1432"/>
      <c r="E12" s="1433"/>
      <c r="G12" s="1415">
        <v>44225</v>
      </c>
      <c r="H12" s="1415"/>
      <c r="I12" s="1417" t="s">
        <v>3477</v>
      </c>
      <c r="J12" s="1427">
        <v>26554090.609999999</v>
      </c>
      <c r="K12" s="1438"/>
      <c r="L12" s="1417" t="s">
        <v>3475</v>
      </c>
      <c r="M12" s="1427">
        <v>16720802.17</v>
      </c>
      <c r="O12" s="1417" t="s">
        <v>3474</v>
      </c>
      <c r="P12" s="1428">
        <v>28755972.399999999</v>
      </c>
    </row>
    <row r="13" spans="2:16" ht="18" customHeight="1">
      <c r="B13" s="1415"/>
      <c r="C13" s="1431"/>
      <c r="D13" s="1432"/>
      <c r="E13" s="1433"/>
      <c r="F13" s="1439"/>
      <c r="G13" s="1415">
        <v>44307</v>
      </c>
      <c r="H13" s="1415"/>
      <c r="I13" s="1417" t="s">
        <v>3478</v>
      </c>
      <c r="J13" s="1427">
        <v>93147812.719999999</v>
      </c>
      <c r="L13" s="1417" t="s">
        <v>3477</v>
      </c>
      <c r="M13" s="1427">
        <v>41213954.950000003</v>
      </c>
      <c r="O13" s="1417" t="s">
        <v>3475</v>
      </c>
      <c r="P13" s="1440">
        <v>53150463.490000002</v>
      </c>
    </row>
    <row r="14" spans="2:16" ht="18" customHeight="1">
      <c r="B14" s="1415"/>
      <c r="C14" s="1425">
        <v>44265</v>
      </c>
      <c r="D14" s="1417" t="s">
        <v>3475</v>
      </c>
      <c r="E14" s="1427">
        <v>11881460</v>
      </c>
      <c r="G14" s="1415">
        <v>44349</v>
      </c>
      <c r="H14" s="1415"/>
      <c r="I14" s="1417" t="s">
        <v>3479</v>
      </c>
      <c r="J14" s="1426">
        <v>47811258.060000002</v>
      </c>
      <c r="L14" s="1417" t="s">
        <v>3478</v>
      </c>
      <c r="M14" s="1427">
        <v>35389849.57</v>
      </c>
      <c r="O14" s="1417" t="s">
        <v>3477</v>
      </c>
      <c r="P14" s="1440">
        <v>76915632.109999999</v>
      </c>
    </row>
    <row r="15" spans="2:16" ht="18" customHeight="1">
      <c r="B15" s="1415"/>
      <c r="C15" s="1425">
        <v>44284</v>
      </c>
      <c r="D15" s="1417" t="s">
        <v>3477</v>
      </c>
      <c r="E15" s="1426">
        <v>10043621.470000001</v>
      </c>
      <c r="G15" s="1415">
        <v>44413</v>
      </c>
      <c r="H15" s="1415"/>
      <c r="J15" s="1441"/>
      <c r="K15" s="1438"/>
      <c r="L15" s="1417" t="s">
        <v>3479</v>
      </c>
      <c r="M15" s="1427">
        <v>64733874.170000002</v>
      </c>
      <c r="O15" s="1417" t="s">
        <v>3478</v>
      </c>
      <c r="P15" s="1440">
        <v>163143326.24000001</v>
      </c>
    </row>
    <row r="16" spans="2:16" ht="18" customHeight="1">
      <c r="B16" s="1415"/>
      <c r="C16" s="1429"/>
      <c r="E16" s="1441"/>
      <c r="G16" s="1415">
        <v>44539</v>
      </c>
      <c r="H16" s="1415"/>
      <c r="K16" s="1438"/>
      <c r="L16" s="1417" t="s">
        <v>3480</v>
      </c>
      <c r="M16" s="1426">
        <v>63766786.640000001</v>
      </c>
      <c r="O16" s="1417" t="s">
        <v>3479</v>
      </c>
      <c r="P16" s="1442">
        <v>78550726.800000012</v>
      </c>
    </row>
    <row r="17" spans="2:16" ht="22.5" customHeight="1">
      <c r="B17" s="1415"/>
      <c r="C17" s="1431" t="s">
        <v>3476</v>
      </c>
      <c r="D17" s="1432"/>
      <c r="E17" s="1443">
        <f>SUM(E14:E15)</f>
        <v>21925081.469999999</v>
      </c>
      <c r="G17" s="1434" t="s">
        <v>3476</v>
      </c>
      <c r="H17" s="1432"/>
      <c r="I17" s="1436"/>
      <c r="J17" s="1443">
        <f>SUM(J12:J16)</f>
        <v>167513161.38999999</v>
      </c>
      <c r="K17" s="1444"/>
      <c r="L17" s="1435"/>
      <c r="M17" s="1443">
        <f>SUM(M12:M16)</f>
        <v>221825267.5</v>
      </c>
      <c r="N17" s="1436"/>
      <c r="O17" s="1435"/>
      <c r="P17" s="1445">
        <f>SUM(P12:P16)</f>
        <v>400516121.04000002</v>
      </c>
    </row>
    <row r="18" spans="2:16" ht="18" customHeight="1">
      <c r="B18" s="1415"/>
      <c r="C18" s="1429"/>
      <c r="G18" s="1415">
        <v>44596</v>
      </c>
      <c r="H18" s="1415"/>
      <c r="L18" s="1417" t="s">
        <v>3481</v>
      </c>
      <c r="M18" s="1427">
        <v>4511635.57</v>
      </c>
      <c r="O18" s="1417" t="s">
        <v>3480</v>
      </c>
      <c r="P18" s="1440">
        <v>167995821.31</v>
      </c>
    </row>
    <row r="19" spans="2:16" ht="18" customHeight="1">
      <c r="B19" s="1415"/>
      <c r="C19" s="1429"/>
      <c r="G19" s="1415">
        <v>44659</v>
      </c>
      <c r="H19" s="1415"/>
      <c r="L19" s="1417" t="s">
        <v>3482</v>
      </c>
      <c r="M19" s="1427">
        <v>6892896.4500000002</v>
      </c>
      <c r="O19" s="1417" t="s">
        <v>3481</v>
      </c>
      <c r="P19" s="1440">
        <v>122322495.04000001</v>
      </c>
    </row>
    <row r="20" spans="2:16" ht="18" customHeight="1">
      <c r="B20" s="1415"/>
      <c r="C20" s="1429"/>
      <c r="G20" s="1415">
        <v>44713</v>
      </c>
      <c r="H20" s="1415"/>
      <c r="L20" s="1417" t="s">
        <v>3483</v>
      </c>
      <c r="M20" s="1427">
        <v>5792059.1799999997</v>
      </c>
      <c r="O20" s="1417" t="s">
        <v>3482</v>
      </c>
      <c r="P20" s="1440">
        <v>151571444.53</v>
      </c>
    </row>
    <row r="21" spans="2:16" ht="18" customHeight="1">
      <c r="B21" s="1415"/>
      <c r="C21" s="1429"/>
      <c r="G21" s="1415">
        <v>44735</v>
      </c>
      <c r="H21" s="1415"/>
      <c r="L21" s="1417" t="s">
        <v>3484</v>
      </c>
      <c r="M21" s="1426">
        <v>795030.32</v>
      </c>
      <c r="O21" s="1417" t="s">
        <v>3483</v>
      </c>
      <c r="P21" s="1440">
        <v>237419930.40000001</v>
      </c>
    </row>
    <row r="22" spans="2:16" ht="18" customHeight="1">
      <c r="B22" s="1415"/>
      <c r="C22" s="1429"/>
      <c r="G22" s="1415">
        <v>44770</v>
      </c>
      <c r="H22" s="1415"/>
      <c r="M22" s="1441"/>
      <c r="O22" s="1417" t="s">
        <v>3484</v>
      </c>
      <c r="P22" s="1440">
        <v>128142310.02</v>
      </c>
    </row>
    <row r="23" spans="2:16" ht="18" customHeight="1">
      <c r="B23" s="1415"/>
      <c r="C23" s="1429"/>
      <c r="G23" s="1415">
        <v>44799</v>
      </c>
      <c r="H23" s="1415"/>
      <c r="O23" s="1417" t="s">
        <v>3485</v>
      </c>
      <c r="P23" s="1440">
        <v>218434203.23999998</v>
      </c>
    </row>
    <row r="24" spans="2:16" ht="18" customHeight="1">
      <c r="B24" s="1415"/>
      <c r="C24" s="1429"/>
      <c r="G24" s="1415">
        <v>44833</v>
      </c>
      <c r="H24" s="1415"/>
      <c r="M24" s="1446"/>
      <c r="O24" s="1417" t="s">
        <v>3486</v>
      </c>
      <c r="P24" s="1440">
        <v>112248723.70999999</v>
      </c>
    </row>
    <row r="25" spans="2:16" ht="18" customHeight="1">
      <c r="B25" s="1415"/>
      <c r="C25" s="1429"/>
      <c r="G25" s="1415">
        <v>44861</v>
      </c>
      <c r="H25" s="1415"/>
      <c r="M25" s="1446"/>
      <c r="O25" s="1417" t="s">
        <v>3487</v>
      </c>
      <c r="P25" s="1442">
        <v>180480228.03</v>
      </c>
    </row>
    <row r="26" spans="2:16" ht="22.5" customHeight="1">
      <c r="B26" s="1415"/>
      <c r="C26" s="1447"/>
      <c r="D26" s="1448"/>
      <c r="E26" s="1448"/>
      <c r="G26" s="1449" t="s">
        <v>3476</v>
      </c>
      <c r="H26" s="1450"/>
      <c r="I26" s="1451"/>
      <c r="J26" s="1452"/>
      <c r="K26" s="1453"/>
      <c r="L26" s="1451"/>
      <c r="M26" s="1452">
        <f>SUM(M18:M25)</f>
        <v>17991621.52</v>
      </c>
      <c r="N26" s="1453"/>
      <c r="O26" s="1451"/>
      <c r="P26" s="1454">
        <f>SUM(P18:P25)</f>
        <v>1318615156.28</v>
      </c>
    </row>
    <row r="27" spans="2:16" ht="18" customHeight="1" thickBot="1">
      <c r="B27" s="1415"/>
      <c r="C27" s="1455" t="s">
        <v>557</v>
      </c>
      <c r="D27" s="1456"/>
      <c r="E27" s="1457">
        <f>E11+E17</f>
        <v>136070081.50999999</v>
      </c>
      <c r="F27" s="1456"/>
      <c r="G27" s="1458"/>
      <c r="H27" s="1456"/>
      <c r="I27" s="1456"/>
      <c r="J27" s="1457">
        <f>J11+J17+J26</f>
        <v>998942768.04000008</v>
      </c>
      <c r="K27" s="1457"/>
      <c r="L27" s="1459"/>
      <c r="M27" s="1457">
        <f>M11+M17+M26</f>
        <v>307877871.38</v>
      </c>
      <c r="N27" s="1459"/>
      <c r="O27" s="1460"/>
      <c r="P27" s="1461">
        <f>P11+P17+P26</f>
        <v>1923829965.01</v>
      </c>
    </row>
    <row r="28" spans="2:16" ht="18" customHeight="1">
      <c r="B28" s="1415"/>
      <c r="L28" s="1462"/>
      <c r="M28" s="1462"/>
    </row>
    <row r="29" spans="2:16" ht="18" customHeight="1">
      <c r="B29" s="1415"/>
    </row>
    <row r="30" spans="2:16" ht="18" customHeight="1">
      <c r="L30" s="1405"/>
      <c r="M30" s="1463"/>
    </row>
    <row r="31" spans="2:16" ht="18" customHeight="1">
      <c r="L31" s="1405"/>
      <c r="M31" s="1463"/>
    </row>
    <row r="32" spans="2:16" ht="18" customHeight="1">
      <c r="L32" s="1405"/>
      <c r="M32" s="1463"/>
    </row>
    <row r="33" spans="12:13" ht="18" customHeight="1">
      <c r="L33" s="1405"/>
      <c r="M33" s="1463"/>
    </row>
    <row r="34" spans="12:13" ht="18" customHeight="1">
      <c r="L34" s="1405"/>
      <c r="M34" s="1463"/>
    </row>
    <row r="35" spans="12:13" ht="18" customHeight="1">
      <c r="L35" s="1405"/>
      <c r="M35" s="1463"/>
    </row>
    <row r="36" spans="12:13" ht="18" customHeight="1">
      <c r="L36" s="1405"/>
      <c r="M36" s="1463"/>
    </row>
    <row r="37" spans="12:13" ht="18" customHeight="1">
      <c r="L37" s="1405"/>
      <c r="M37" s="1463"/>
    </row>
    <row r="38" spans="12:13" ht="18" customHeight="1">
      <c r="L38" s="1405"/>
      <c r="M38" s="1463"/>
    </row>
    <row r="39" spans="12:13" ht="18" customHeight="1">
      <c r="L39" s="1405"/>
      <c r="M39" s="1463"/>
    </row>
    <row r="40" spans="12:13" ht="18" customHeight="1">
      <c r="M40" s="1441"/>
    </row>
    <row r="41" spans="12:13" ht="18" customHeight="1"/>
    <row r="42" spans="12:13" ht="18" customHeight="1"/>
    <row r="43" spans="12:13" ht="18" customHeight="1"/>
    <row r="44" spans="12:13" ht="18" customHeight="1"/>
    <row r="45" spans="12:13" ht="16.5" customHeight="1"/>
    <row r="46" spans="12:13" ht="18" customHeight="1"/>
    <row r="47" spans="12:13" ht="17.25" customHeight="1"/>
    <row r="65" spans="3:5">
      <c r="C65" s="1464"/>
      <c r="D65" s="1465"/>
      <c r="E65" s="1466" t="s">
        <v>3488</v>
      </c>
    </row>
    <row r="74" spans="3:5">
      <c r="E74" s="1467">
        <v>44253</v>
      </c>
    </row>
  </sheetData>
  <mergeCells count="16">
    <mergeCell ref="L5:L6"/>
    <mergeCell ref="M5:M6"/>
    <mergeCell ref="O5:O6"/>
    <mergeCell ref="P5:P6"/>
    <mergeCell ref="C5:C6"/>
    <mergeCell ref="D5:D6"/>
    <mergeCell ref="E5:E6"/>
    <mergeCell ref="G5:G6"/>
    <mergeCell ref="I5:I6"/>
    <mergeCell ref="J5:J6"/>
    <mergeCell ref="C2:P2"/>
    <mergeCell ref="C3:P3"/>
    <mergeCell ref="D4:E4"/>
    <mergeCell ref="I4:J4"/>
    <mergeCell ref="L4:M4"/>
    <mergeCell ref="O4:P4"/>
  </mergeCells>
  <pageMargins left="0.70866141732283472" right="0.35433070866141736" top="0.39370078740157483" bottom="0.31496062992125984" header="0.31496062992125984" footer="0.31496062992125984"/>
  <pageSetup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36"/>
  <sheetViews>
    <sheetView showGridLines="0" topLeftCell="B1" zoomScale="110" zoomScaleNormal="110" workbookViewId="0">
      <selection activeCell="I15" sqref="I15"/>
    </sheetView>
  </sheetViews>
  <sheetFormatPr baseColWidth="10" defaultRowHeight="14.25"/>
  <cols>
    <col min="1" max="1" width="1" style="1468" customWidth="1"/>
    <col min="2" max="2" width="6.7109375" style="1468" customWidth="1"/>
    <col min="3" max="3" width="1.7109375" style="1468" customWidth="1"/>
    <col min="4" max="4" width="1.85546875" style="1468" customWidth="1"/>
    <col min="5" max="5" width="21.28515625" style="1468" customWidth="1"/>
    <col min="6" max="6" width="16.42578125" style="1468" customWidth="1"/>
    <col min="7" max="11" width="16.28515625" style="1468" customWidth="1"/>
    <col min="12" max="12" width="18.7109375" style="1468" hidden="1" customWidth="1"/>
    <col min="13" max="13" width="18.5703125" style="1387" hidden="1" customWidth="1"/>
    <col min="14" max="15" width="15.5703125" style="1387" hidden="1" customWidth="1"/>
    <col min="16" max="16" width="14" style="1387" hidden="1" customWidth="1"/>
    <col min="17" max="17" width="15.42578125" style="1468" hidden="1" customWidth="1"/>
    <col min="18" max="18" width="20" style="1468" customWidth="1"/>
    <col min="19" max="19" width="13.140625" style="1469" bestFit="1" customWidth="1"/>
    <col min="20" max="20" width="15.7109375" style="1469" customWidth="1"/>
    <col min="21" max="21" width="14.28515625" style="1469" customWidth="1"/>
    <col min="22" max="165" width="11.42578125" style="1468"/>
    <col min="166" max="166" width="0.7109375" style="1468" customWidth="1"/>
    <col min="167" max="168" width="1.5703125" style="1468" customWidth="1"/>
    <col min="169" max="169" width="16.42578125" style="1468" customWidth="1"/>
    <col min="170" max="172" width="10.42578125" style="1468" customWidth="1"/>
    <col min="173" max="173" width="8.7109375" style="1468" customWidth="1"/>
    <col min="174" max="174" width="0.7109375" style="1468" customWidth="1"/>
    <col min="175" max="175" width="3.140625" style="1468" customWidth="1"/>
    <col min="176" max="176" width="1.140625" style="1468" customWidth="1"/>
    <col min="177" max="177" width="18" style="1468" customWidth="1"/>
    <col min="178" max="178" width="9.42578125" style="1468" customWidth="1"/>
    <col min="179" max="179" width="8.7109375" style="1468" customWidth="1"/>
    <col min="180" max="180" width="9.28515625" style="1468" customWidth="1"/>
    <col min="181" max="181" width="10.140625" style="1468" customWidth="1"/>
    <col min="182" max="182" width="5.140625" style="1468" customWidth="1"/>
    <col min="183" max="183" width="10.140625" style="1468" customWidth="1"/>
    <col min="184" max="184" width="6.42578125" style="1468" customWidth="1"/>
    <col min="185" max="185" width="11.42578125" style="1468"/>
    <col min="186" max="186" width="1.28515625" style="1468" customWidth="1"/>
    <col min="187" max="187" width="1.42578125" style="1468" customWidth="1"/>
    <col min="188" max="188" width="8.28515625" style="1468" customWidth="1"/>
    <col min="189" max="189" width="11.42578125" style="1468"/>
    <col min="190" max="191" width="10.7109375" style="1468" customWidth="1"/>
    <col min="192" max="192" width="10.28515625" style="1468" customWidth="1"/>
    <col min="193" max="193" width="11.28515625" style="1468" customWidth="1"/>
    <col min="194" max="194" width="7.7109375" style="1468" customWidth="1"/>
    <col min="195" max="195" width="10.140625" style="1468" customWidth="1"/>
    <col min="196" max="196" width="6.5703125" style="1468" customWidth="1"/>
    <col min="197" max="197" width="1.140625" style="1468" customWidth="1"/>
    <col min="198" max="198" width="24.5703125" style="1468" customWidth="1"/>
    <col min="199" max="199" width="9.85546875" style="1468" customWidth="1"/>
    <col min="200" max="200" width="10.7109375" style="1468" customWidth="1"/>
    <col min="201" max="201" width="10.85546875" style="1468" customWidth="1"/>
    <col min="202" max="202" width="11.140625" style="1468" customWidth="1"/>
    <col min="203" max="203" width="9.85546875" style="1468" customWidth="1"/>
    <col min="204" max="204" width="1" style="1468" customWidth="1"/>
    <col min="205" max="205" width="16.5703125" style="1468" customWidth="1"/>
    <col min="206" max="206" width="0.5703125" style="1468" customWidth="1"/>
    <col min="207" max="207" width="0.7109375" style="1468" customWidth="1"/>
    <col min="208" max="208" width="27.85546875" style="1468" customWidth="1"/>
    <col min="209" max="209" width="0.85546875" style="1468" customWidth="1"/>
    <col min="210" max="210" width="27.42578125" style="1468" customWidth="1"/>
    <col min="211" max="211" width="14.7109375" style="1468" customWidth="1"/>
    <col min="212" max="212" width="0.42578125" style="1468" customWidth="1"/>
    <col min="213" max="213" width="0.7109375" style="1468" customWidth="1"/>
    <col min="214" max="214" width="21.7109375" style="1468" customWidth="1"/>
    <col min="215" max="215" width="1.28515625" style="1468" customWidth="1"/>
    <col min="216" max="216" width="21.140625" style="1468" customWidth="1"/>
    <col min="217" max="421" width="11.42578125" style="1468"/>
    <col min="422" max="422" width="0.7109375" style="1468" customWidth="1"/>
    <col min="423" max="424" width="1.5703125" style="1468" customWidth="1"/>
    <col min="425" max="425" width="16.42578125" style="1468" customWidth="1"/>
    <col min="426" max="428" width="10.42578125" style="1468" customWidth="1"/>
    <col min="429" max="429" width="8.7109375" style="1468" customWidth="1"/>
    <col min="430" max="430" width="0.7109375" style="1468" customWidth="1"/>
    <col min="431" max="431" width="3.140625" style="1468" customWidth="1"/>
    <col min="432" max="432" width="1.140625" style="1468" customWidth="1"/>
    <col min="433" max="433" width="18" style="1468" customWidth="1"/>
    <col min="434" max="434" width="9.42578125" style="1468" customWidth="1"/>
    <col min="435" max="435" width="8.7109375" style="1468" customWidth="1"/>
    <col min="436" max="436" width="9.28515625" style="1468" customWidth="1"/>
    <col min="437" max="437" width="10.140625" style="1468" customWidth="1"/>
    <col min="438" max="438" width="5.140625" style="1468" customWidth="1"/>
    <col min="439" max="439" width="10.140625" style="1468" customWidth="1"/>
    <col min="440" max="440" width="6.42578125" style="1468" customWidth="1"/>
    <col min="441" max="441" width="11.42578125" style="1468"/>
    <col min="442" max="442" width="1.28515625" style="1468" customWidth="1"/>
    <col min="443" max="443" width="1.42578125" style="1468" customWidth="1"/>
    <col min="444" max="444" width="8.28515625" style="1468" customWidth="1"/>
    <col min="445" max="445" width="11.42578125" style="1468"/>
    <col min="446" max="447" width="10.7109375" style="1468" customWidth="1"/>
    <col min="448" max="448" width="10.28515625" style="1468" customWidth="1"/>
    <col min="449" max="449" width="11.28515625" style="1468" customWidth="1"/>
    <col min="450" max="450" width="7.7109375" style="1468" customWidth="1"/>
    <col min="451" max="451" width="10.140625" style="1468" customWidth="1"/>
    <col min="452" max="452" width="6.5703125" style="1468" customWidth="1"/>
    <col min="453" max="453" width="1.140625" style="1468" customWidth="1"/>
    <col min="454" max="454" width="24.5703125" style="1468" customWidth="1"/>
    <col min="455" max="455" width="9.85546875" style="1468" customWidth="1"/>
    <col min="456" max="456" width="10.7109375" style="1468" customWidth="1"/>
    <col min="457" max="457" width="10.85546875" style="1468" customWidth="1"/>
    <col min="458" max="458" width="11.140625" style="1468" customWidth="1"/>
    <col min="459" max="459" width="9.85546875" style="1468" customWidth="1"/>
    <col min="460" max="460" width="1" style="1468" customWidth="1"/>
    <col min="461" max="461" width="16.5703125" style="1468" customWidth="1"/>
    <col min="462" max="462" width="0.5703125" style="1468" customWidth="1"/>
    <col min="463" max="463" width="0.7109375" style="1468" customWidth="1"/>
    <col min="464" max="464" width="27.85546875" style="1468" customWidth="1"/>
    <col min="465" max="465" width="0.85546875" style="1468" customWidth="1"/>
    <col min="466" max="466" width="27.42578125" style="1468" customWidth="1"/>
    <col min="467" max="467" width="14.7109375" style="1468" customWidth="1"/>
    <col min="468" max="468" width="0.42578125" style="1468" customWidth="1"/>
    <col min="469" max="469" width="0.7109375" style="1468" customWidth="1"/>
    <col min="470" max="470" width="21.7109375" style="1468" customWidth="1"/>
    <col min="471" max="471" width="1.28515625" style="1468" customWidth="1"/>
    <col min="472" max="472" width="21.140625" style="1468" customWidth="1"/>
    <col min="473" max="677" width="11.42578125" style="1468"/>
    <col min="678" max="678" width="0.7109375" style="1468" customWidth="1"/>
    <col min="679" max="680" width="1.5703125" style="1468" customWidth="1"/>
    <col min="681" max="681" width="16.42578125" style="1468" customWidth="1"/>
    <col min="682" max="684" width="10.42578125" style="1468" customWidth="1"/>
    <col min="685" max="685" width="8.7109375" style="1468" customWidth="1"/>
    <col min="686" max="686" width="0.7109375" style="1468" customWidth="1"/>
    <col min="687" max="687" width="3.140625" style="1468" customWidth="1"/>
    <col min="688" max="688" width="1.140625" style="1468" customWidth="1"/>
    <col min="689" max="689" width="18" style="1468" customWidth="1"/>
    <col min="690" max="690" width="9.42578125" style="1468" customWidth="1"/>
    <col min="691" max="691" width="8.7109375" style="1468" customWidth="1"/>
    <col min="692" max="692" width="9.28515625" style="1468" customWidth="1"/>
    <col min="693" max="693" width="10.140625" style="1468" customWidth="1"/>
    <col min="694" max="694" width="5.140625" style="1468" customWidth="1"/>
    <col min="695" max="695" width="10.140625" style="1468" customWidth="1"/>
    <col min="696" max="696" width="6.42578125" style="1468" customWidth="1"/>
    <col min="697" max="697" width="11.42578125" style="1468"/>
    <col min="698" max="698" width="1.28515625" style="1468" customWidth="1"/>
    <col min="699" max="699" width="1.42578125" style="1468" customWidth="1"/>
    <col min="700" max="700" width="8.28515625" style="1468" customWidth="1"/>
    <col min="701" max="701" width="11.42578125" style="1468"/>
    <col min="702" max="703" width="10.7109375" style="1468" customWidth="1"/>
    <col min="704" max="704" width="10.28515625" style="1468" customWidth="1"/>
    <col min="705" max="705" width="11.28515625" style="1468" customWidth="1"/>
    <col min="706" max="706" width="7.7109375" style="1468" customWidth="1"/>
    <col min="707" max="707" width="10.140625" style="1468" customWidth="1"/>
    <col min="708" max="708" width="6.5703125" style="1468" customWidth="1"/>
    <col min="709" max="709" width="1.140625" style="1468" customWidth="1"/>
    <col min="710" max="710" width="24.5703125" style="1468" customWidth="1"/>
    <col min="711" max="711" width="9.85546875" style="1468" customWidth="1"/>
    <col min="712" max="712" width="10.7109375" style="1468" customWidth="1"/>
    <col min="713" max="713" width="10.85546875" style="1468" customWidth="1"/>
    <col min="714" max="714" width="11.140625" style="1468" customWidth="1"/>
    <col min="715" max="715" width="9.85546875" style="1468" customWidth="1"/>
    <col min="716" max="716" width="1" style="1468" customWidth="1"/>
    <col min="717" max="717" width="16.5703125" style="1468" customWidth="1"/>
    <col min="718" max="718" width="0.5703125" style="1468" customWidth="1"/>
    <col min="719" max="719" width="0.7109375" style="1468" customWidth="1"/>
    <col min="720" max="720" width="27.85546875" style="1468" customWidth="1"/>
    <col min="721" max="721" width="0.85546875" style="1468" customWidth="1"/>
    <col min="722" max="722" width="27.42578125" style="1468" customWidth="1"/>
    <col min="723" max="723" width="14.7109375" style="1468" customWidth="1"/>
    <col min="724" max="724" width="0.42578125" style="1468" customWidth="1"/>
    <col min="725" max="725" width="0.7109375" style="1468" customWidth="1"/>
    <col min="726" max="726" width="21.7109375" style="1468" customWidth="1"/>
    <col min="727" max="727" width="1.28515625" style="1468" customWidth="1"/>
    <col min="728" max="728" width="21.140625" style="1468" customWidth="1"/>
    <col min="729" max="933" width="11.42578125" style="1468"/>
    <col min="934" max="934" width="0.7109375" style="1468" customWidth="1"/>
    <col min="935" max="936" width="1.5703125" style="1468" customWidth="1"/>
    <col min="937" max="937" width="16.42578125" style="1468" customWidth="1"/>
    <col min="938" max="940" width="10.42578125" style="1468" customWidth="1"/>
    <col min="941" max="941" width="8.7109375" style="1468" customWidth="1"/>
    <col min="942" max="942" width="0.7109375" style="1468" customWidth="1"/>
    <col min="943" max="943" width="3.140625" style="1468" customWidth="1"/>
    <col min="944" max="944" width="1.140625" style="1468" customWidth="1"/>
    <col min="945" max="945" width="18" style="1468" customWidth="1"/>
    <col min="946" max="946" width="9.42578125" style="1468" customWidth="1"/>
    <col min="947" max="947" width="8.7109375" style="1468" customWidth="1"/>
    <col min="948" max="948" width="9.28515625" style="1468" customWidth="1"/>
    <col min="949" max="949" width="10.140625" style="1468" customWidth="1"/>
    <col min="950" max="950" width="5.140625" style="1468" customWidth="1"/>
    <col min="951" max="951" width="10.140625" style="1468" customWidth="1"/>
    <col min="952" max="952" width="6.42578125" style="1468" customWidth="1"/>
    <col min="953" max="953" width="11.42578125" style="1468"/>
    <col min="954" max="954" width="1.28515625" style="1468" customWidth="1"/>
    <col min="955" max="955" width="1.42578125" style="1468" customWidth="1"/>
    <col min="956" max="956" width="8.28515625" style="1468" customWidth="1"/>
    <col min="957" max="957" width="11.42578125" style="1468"/>
    <col min="958" max="959" width="10.7109375" style="1468" customWidth="1"/>
    <col min="960" max="960" width="10.28515625" style="1468" customWidth="1"/>
    <col min="961" max="961" width="11.28515625" style="1468" customWidth="1"/>
    <col min="962" max="962" width="7.7109375" style="1468" customWidth="1"/>
    <col min="963" max="963" width="10.140625" style="1468" customWidth="1"/>
    <col min="964" max="964" width="6.5703125" style="1468" customWidth="1"/>
    <col min="965" max="965" width="1.140625" style="1468" customWidth="1"/>
    <col min="966" max="966" width="24.5703125" style="1468" customWidth="1"/>
    <col min="967" max="967" width="9.85546875" style="1468" customWidth="1"/>
    <col min="968" max="968" width="10.7109375" style="1468" customWidth="1"/>
    <col min="969" max="969" width="10.85546875" style="1468" customWidth="1"/>
    <col min="970" max="970" width="11.140625" style="1468" customWidth="1"/>
    <col min="971" max="971" width="9.85546875" style="1468" customWidth="1"/>
    <col min="972" max="972" width="1" style="1468" customWidth="1"/>
    <col min="973" max="973" width="16.5703125" style="1468" customWidth="1"/>
    <col min="974" max="974" width="0.5703125" style="1468" customWidth="1"/>
    <col min="975" max="975" width="0.7109375" style="1468" customWidth="1"/>
    <col min="976" max="976" width="27.85546875" style="1468" customWidth="1"/>
    <col min="977" max="977" width="0.85546875" style="1468" customWidth="1"/>
    <col min="978" max="978" width="27.42578125" style="1468" customWidth="1"/>
    <col min="979" max="979" width="14.7109375" style="1468" customWidth="1"/>
    <col min="980" max="980" width="0.42578125" style="1468" customWidth="1"/>
    <col min="981" max="981" width="0.7109375" style="1468" customWidth="1"/>
    <col min="982" max="982" width="21.7109375" style="1468" customWidth="1"/>
    <col min="983" max="983" width="1.28515625" style="1468" customWidth="1"/>
    <col min="984" max="984" width="21.140625" style="1468" customWidth="1"/>
    <col min="985" max="1189" width="11.42578125" style="1468"/>
    <col min="1190" max="1190" width="0.7109375" style="1468" customWidth="1"/>
    <col min="1191" max="1192" width="1.5703125" style="1468" customWidth="1"/>
    <col min="1193" max="1193" width="16.42578125" style="1468" customWidth="1"/>
    <col min="1194" max="1196" width="10.42578125" style="1468" customWidth="1"/>
    <col min="1197" max="1197" width="8.7109375" style="1468" customWidth="1"/>
    <col min="1198" max="1198" width="0.7109375" style="1468" customWidth="1"/>
    <col min="1199" max="1199" width="3.140625" style="1468" customWidth="1"/>
    <col min="1200" max="1200" width="1.140625" style="1468" customWidth="1"/>
    <col min="1201" max="1201" width="18" style="1468" customWidth="1"/>
    <col min="1202" max="1202" width="9.42578125" style="1468" customWidth="1"/>
    <col min="1203" max="1203" width="8.7109375" style="1468" customWidth="1"/>
    <col min="1204" max="1204" width="9.28515625" style="1468" customWidth="1"/>
    <col min="1205" max="1205" width="10.140625" style="1468" customWidth="1"/>
    <col min="1206" max="1206" width="5.140625" style="1468" customWidth="1"/>
    <col min="1207" max="1207" width="10.140625" style="1468" customWidth="1"/>
    <col min="1208" max="1208" width="6.42578125" style="1468" customWidth="1"/>
    <col min="1209" max="1209" width="11.42578125" style="1468"/>
    <col min="1210" max="1210" width="1.28515625" style="1468" customWidth="1"/>
    <col min="1211" max="1211" width="1.42578125" style="1468" customWidth="1"/>
    <col min="1212" max="1212" width="8.28515625" style="1468" customWidth="1"/>
    <col min="1213" max="1213" width="11.42578125" style="1468"/>
    <col min="1214" max="1215" width="10.7109375" style="1468" customWidth="1"/>
    <col min="1216" max="1216" width="10.28515625" style="1468" customWidth="1"/>
    <col min="1217" max="1217" width="11.28515625" style="1468" customWidth="1"/>
    <col min="1218" max="1218" width="7.7109375" style="1468" customWidth="1"/>
    <col min="1219" max="1219" width="10.140625" style="1468" customWidth="1"/>
    <col min="1220" max="1220" width="6.5703125" style="1468" customWidth="1"/>
    <col min="1221" max="1221" width="1.140625" style="1468" customWidth="1"/>
    <col min="1222" max="1222" width="24.5703125" style="1468" customWidth="1"/>
    <col min="1223" max="1223" width="9.85546875" style="1468" customWidth="1"/>
    <col min="1224" max="1224" width="10.7109375" style="1468" customWidth="1"/>
    <col min="1225" max="1225" width="10.85546875" style="1468" customWidth="1"/>
    <col min="1226" max="1226" width="11.140625" style="1468" customWidth="1"/>
    <col min="1227" max="1227" width="9.85546875" style="1468" customWidth="1"/>
    <col min="1228" max="1228" width="1" style="1468" customWidth="1"/>
    <col min="1229" max="1229" width="16.5703125" style="1468" customWidth="1"/>
    <col min="1230" max="1230" width="0.5703125" style="1468" customWidth="1"/>
    <col min="1231" max="1231" width="0.7109375" style="1468" customWidth="1"/>
    <col min="1232" max="1232" width="27.85546875" style="1468" customWidth="1"/>
    <col min="1233" max="1233" width="0.85546875" style="1468" customWidth="1"/>
    <col min="1234" max="1234" width="27.42578125" style="1468" customWidth="1"/>
    <col min="1235" max="1235" width="14.7109375" style="1468" customWidth="1"/>
    <col min="1236" max="1236" width="0.42578125" style="1468" customWidth="1"/>
    <col min="1237" max="1237" width="0.7109375" style="1468" customWidth="1"/>
    <col min="1238" max="1238" width="21.7109375" style="1468" customWidth="1"/>
    <col min="1239" max="1239" width="1.28515625" style="1468" customWidth="1"/>
    <col min="1240" max="1240" width="21.140625" style="1468" customWidth="1"/>
    <col min="1241" max="1445" width="11.42578125" style="1468"/>
    <col min="1446" max="1446" width="0.7109375" style="1468" customWidth="1"/>
    <col min="1447" max="1448" width="1.5703125" style="1468" customWidth="1"/>
    <col min="1449" max="1449" width="16.42578125" style="1468" customWidth="1"/>
    <col min="1450" max="1452" width="10.42578125" style="1468" customWidth="1"/>
    <col min="1453" max="1453" width="8.7109375" style="1468" customWidth="1"/>
    <col min="1454" max="1454" width="0.7109375" style="1468" customWidth="1"/>
    <col min="1455" max="1455" width="3.140625" style="1468" customWidth="1"/>
    <col min="1456" max="1456" width="1.140625" style="1468" customWidth="1"/>
    <col min="1457" max="1457" width="18" style="1468" customWidth="1"/>
    <col min="1458" max="1458" width="9.42578125" style="1468" customWidth="1"/>
    <col min="1459" max="1459" width="8.7109375" style="1468" customWidth="1"/>
    <col min="1460" max="1460" width="9.28515625" style="1468" customWidth="1"/>
    <col min="1461" max="1461" width="10.140625" style="1468" customWidth="1"/>
    <col min="1462" max="1462" width="5.140625" style="1468" customWidth="1"/>
    <col min="1463" max="1463" width="10.140625" style="1468" customWidth="1"/>
    <col min="1464" max="1464" width="6.42578125" style="1468" customWidth="1"/>
    <col min="1465" max="1465" width="11.42578125" style="1468"/>
    <col min="1466" max="1466" width="1.28515625" style="1468" customWidth="1"/>
    <col min="1467" max="1467" width="1.42578125" style="1468" customWidth="1"/>
    <col min="1468" max="1468" width="8.28515625" style="1468" customWidth="1"/>
    <col min="1469" max="1469" width="11.42578125" style="1468"/>
    <col min="1470" max="1471" width="10.7109375" style="1468" customWidth="1"/>
    <col min="1472" max="1472" width="10.28515625" style="1468" customWidth="1"/>
    <col min="1473" max="1473" width="11.28515625" style="1468" customWidth="1"/>
    <col min="1474" max="1474" width="7.7109375" style="1468" customWidth="1"/>
    <col min="1475" max="1475" width="10.140625" style="1468" customWidth="1"/>
    <col min="1476" max="1476" width="6.5703125" style="1468" customWidth="1"/>
    <col min="1477" max="1477" width="1.140625" style="1468" customWidth="1"/>
    <col min="1478" max="1478" width="24.5703125" style="1468" customWidth="1"/>
    <col min="1479" max="1479" width="9.85546875" style="1468" customWidth="1"/>
    <col min="1480" max="1480" width="10.7109375" style="1468" customWidth="1"/>
    <col min="1481" max="1481" width="10.85546875" style="1468" customWidth="1"/>
    <col min="1482" max="1482" width="11.140625" style="1468" customWidth="1"/>
    <col min="1483" max="1483" width="9.85546875" style="1468" customWidth="1"/>
    <col min="1484" max="1484" width="1" style="1468" customWidth="1"/>
    <col min="1485" max="1485" width="16.5703125" style="1468" customWidth="1"/>
    <col min="1486" max="1486" width="0.5703125" style="1468" customWidth="1"/>
    <col min="1487" max="1487" width="0.7109375" style="1468" customWidth="1"/>
    <col min="1488" max="1488" width="27.85546875" style="1468" customWidth="1"/>
    <col min="1489" max="1489" width="0.85546875" style="1468" customWidth="1"/>
    <col min="1490" max="1490" width="27.42578125" style="1468" customWidth="1"/>
    <col min="1491" max="1491" width="14.7109375" style="1468" customWidth="1"/>
    <col min="1492" max="1492" width="0.42578125" style="1468" customWidth="1"/>
    <col min="1493" max="1493" width="0.7109375" style="1468" customWidth="1"/>
    <col min="1494" max="1494" width="21.7109375" style="1468" customWidth="1"/>
    <col min="1495" max="1495" width="1.28515625" style="1468" customWidth="1"/>
    <col min="1496" max="1496" width="21.140625" style="1468" customWidth="1"/>
    <col min="1497" max="1701" width="11.42578125" style="1468"/>
    <col min="1702" max="1702" width="0.7109375" style="1468" customWidth="1"/>
    <col min="1703" max="1704" width="1.5703125" style="1468" customWidth="1"/>
    <col min="1705" max="1705" width="16.42578125" style="1468" customWidth="1"/>
    <col min="1706" max="1708" width="10.42578125" style="1468" customWidth="1"/>
    <col min="1709" max="1709" width="8.7109375" style="1468" customWidth="1"/>
    <col min="1710" max="1710" width="0.7109375" style="1468" customWidth="1"/>
    <col min="1711" max="1711" width="3.140625" style="1468" customWidth="1"/>
    <col min="1712" max="1712" width="1.140625" style="1468" customWidth="1"/>
    <col min="1713" max="1713" width="18" style="1468" customWidth="1"/>
    <col min="1714" max="1714" width="9.42578125" style="1468" customWidth="1"/>
    <col min="1715" max="1715" width="8.7109375" style="1468" customWidth="1"/>
    <col min="1716" max="1716" width="9.28515625" style="1468" customWidth="1"/>
    <col min="1717" max="1717" width="10.140625" style="1468" customWidth="1"/>
    <col min="1718" max="1718" width="5.140625" style="1468" customWidth="1"/>
    <col min="1719" max="1719" width="10.140625" style="1468" customWidth="1"/>
    <col min="1720" max="1720" width="6.42578125" style="1468" customWidth="1"/>
    <col min="1721" max="1721" width="11.42578125" style="1468"/>
    <col min="1722" max="1722" width="1.28515625" style="1468" customWidth="1"/>
    <col min="1723" max="1723" width="1.42578125" style="1468" customWidth="1"/>
    <col min="1724" max="1724" width="8.28515625" style="1468" customWidth="1"/>
    <col min="1725" max="1725" width="11.42578125" style="1468"/>
    <col min="1726" max="1727" width="10.7109375" style="1468" customWidth="1"/>
    <col min="1728" max="1728" width="10.28515625" style="1468" customWidth="1"/>
    <col min="1729" max="1729" width="11.28515625" style="1468" customWidth="1"/>
    <col min="1730" max="1730" width="7.7109375" style="1468" customWidth="1"/>
    <col min="1731" max="1731" width="10.140625" style="1468" customWidth="1"/>
    <col min="1732" max="1732" width="6.5703125" style="1468" customWidth="1"/>
    <col min="1733" max="1733" width="1.140625" style="1468" customWidth="1"/>
    <col min="1734" max="1734" width="24.5703125" style="1468" customWidth="1"/>
    <col min="1735" max="1735" width="9.85546875" style="1468" customWidth="1"/>
    <col min="1736" max="1736" width="10.7109375" style="1468" customWidth="1"/>
    <col min="1737" max="1737" width="10.85546875" style="1468" customWidth="1"/>
    <col min="1738" max="1738" width="11.140625" style="1468" customWidth="1"/>
    <col min="1739" max="1739" width="9.85546875" style="1468" customWidth="1"/>
    <col min="1740" max="1740" width="1" style="1468" customWidth="1"/>
    <col min="1741" max="1741" width="16.5703125" style="1468" customWidth="1"/>
    <col min="1742" max="1742" width="0.5703125" style="1468" customWidth="1"/>
    <col min="1743" max="1743" width="0.7109375" style="1468" customWidth="1"/>
    <col min="1744" max="1744" width="27.85546875" style="1468" customWidth="1"/>
    <col min="1745" max="1745" width="0.85546875" style="1468" customWidth="1"/>
    <col min="1746" max="1746" width="27.42578125" style="1468" customWidth="1"/>
    <col min="1747" max="1747" width="14.7109375" style="1468" customWidth="1"/>
    <col min="1748" max="1748" width="0.42578125" style="1468" customWidth="1"/>
    <col min="1749" max="1749" width="0.7109375" style="1468" customWidth="1"/>
    <col min="1750" max="1750" width="21.7109375" style="1468" customWidth="1"/>
    <col min="1751" max="1751" width="1.28515625" style="1468" customWidth="1"/>
    <col min="1752" max="1752" width="21.140625" style="1468" customWidth="1"/>
    <col min="1753" max="1957" width="11.42578125" style="1468"/>
    <col min="1958" max="1958" width="0.7109375" style="1468" customWidth="1"/>
    <col min="1959" max="1960" width="1.5703125" style="1468" customWidth="1"/>
    <col min="1961" max="1961" width="16.42578125" style="1468" customWidth="1"/>
    <col min="1962" max="1964" width="10.42578125" style="1468" customWidth="1"/>
    <col min="1965" max="1965" width="8.7109375" style="1468" customWidth="1"/>
    <col min="1966" max="1966" width="0.7109375" style="1468" customWidth="1"/>
    <col min="1967" max="1967" width="3.140625" style="1468" customWidth="1"/>
    <col min="1968" max="1968" width="1.140625" style="1468" customWidth="1"/>
    <col min="1969" max="1969" width="18" style="1468" customWidth="1"/>
    <col min="1970" max="1970" width="9.42578125" style="1468" customWidth="1"/>
    <col min="1971" max="1971" width="8.7109375" style="1468" customWidth="1"/>
    <col min="1972" max="1972" width="9.28515625" style="1468" customWidth="1"/>
    <col min="1973" max="1973" width="10.140625" style="1468" customWidth="1"/>
    <col min="1974" max="1974" width="5.140625" style="1468" customWidth="1"/>
    <col min="1975" max="1975" width="10.140625" style="1468" customWidth="1"/>
    <col min="1976" max="1976" width="6.42578125" style="1468" customWidth="1"/>
    <col min="1977" max="1977" width="11.42578125" style="1468"/>
    <col min="1978" max="1978" width="1.28515625" style="1468" customWidth="1"/>
    <col min="1979" max="1979" width="1.42578125" style="1468" customWidth="1"/>
    <col min="1980" max="1980" width="8.28515625" style="1468" customWidth="1"/>
    <col min="1981" max="1981" width="11.42578125" style="1468"/>
    <col min="1982" max="1983" width="10.7109375" style="1468" customWidth="1"/>
    <col min="1984" max="1984" width="10.28515625" style="1468" customWidth="1"/>
    <col min="1985" max="1985" width="11.28515625" style="1468" customWidth="1"/>
    <col min="1986" max="1986" width="7.7109375" style="1468" customWidth="1"/>
    <col min="1987" max="1987" width="10.140625" style="1468" customWidth="1"/>
    <col min="1988" max="1988" width="6.5703125" style="1468" customWidth="1"/>
    <col min="1989" max="1989" width="1.140625" style="1468" customWidth="1"/>
    <col min="1990" max="1990" width="24.5703125" style="1468" customWidth="1"/>
    <col min="1991" max="1991" width="9.85546875" style="1468" customWidth="1"/>
    <col min="1992" max="1992" width="10.7109375" style="1468" customWidth="1"/>
    <col min="1993" max="1993" width="10.85546875" style="1468" customWidth="1"/>
    <col min="1994" max="1994" width="11.140625" style="1468" customWidth="1"/>
    <col min="1995" max="1995" width="9.85546875" style="1468" customWidth="1"/>
    <col min="1996" max="1996" width="1" style="1468" customWidth="1"/>
    <col min="1997" max="1997" width="16.5703125" style="1468" customWidth="1"/>
    <col min="1998" max="1998" width="0.5703125" style="1468" customWidth="1"/>
    <col min="1999" max="1999" width="0.7109375" style="1468" customWidth="1"/>
    <col min="2000" max="2000" width="27.85546875" style="1468" customWidth="1"/>
    <col min="2001" max="2001" width="0.85546875" style="1468" customWidth="1"/>
    <col min="2002" max="2002" width="27.42578125" style="1468" customWidth="1"/>
    <col min="2003" max="2003" width="14.7109375" style="1468" customWidth="1"/>
    <col min="2004" max="2004" width="0.42578125" style="1468" customWidth="1"/>
    <col min="2005" max="2005" width="0.7109375" style="1468" customWidth="1"/>
    <col min="2006" max="2006" width="21.7109375" style="1468" customWidth="1"/>
    <col min="2007" max="2007" width="1.28515625" style="1468" customWidth="1"/>
    <col min="2008" max="2008" width="21.140625" style="1468" customWidth="1"/>
    <col min="2009" max="2213" width="11.42578125" style="1468"/>
    <col min="2214" max="2214" width="0.7109375" style="1468" customWidth="1"/>
    <col min="2215" max="2216" width="1.5703125" style="1468" customWidth="1"/>
    <col min="2217" max="2217" width="16.42578125" style="1468" customWidth="1"/>
    <col min="2218" max="2220" width="10.42578125" style="1468" customWidth="1"/>
    <col min="2221" max="2221" width="8.7109375" style="1468" customWidth="1"/>
    <col min="2222" max="2222" width="0.7109375" style="1468" customWidth="1"/>
    <col min="2223" max="2223" width="3.140625" style="1468" customWidth="1"/>
    <col min="2224" max="2224" width="1.140625" style="1468" customWidth="1"/>
    <col min="2225" max="2225" width="18" style="1468" customWidth="1"/>
    <col min="2226" max="2226" width="9.42578125" style="1468" customWidth="1"/>
    <col min="2227" max="2227" width="8.7109375" style="1468" customWidth="1"/>
    <col min="2228" max="2228" width="9.28515625" style="1468" customWidth="1"/>
    <col min="2229" max="2229" width="10.140625" style="1468" customWidth="1"/>
    <col min="2230" max="2230" width="5.140625" style="1468" customWidth="1"/>
    <col min="2231" max="2231" width="10.140625" style="1468" customWidth="1"/>
    <col min="2232" max="2232" width="6.42578125" style="1468" customWidth="1"/>
    <col min="2233" max="2233" width="11.42578125" style="1468"/>
    <col min="2234" max="2234" width="1.28515625" style="1468" customWidth="1"/>
    <col min="2235" max="2235" width="1.42578125" style="1468" customWidth="1"/>
    <col min="2236" max="2236" width="8.28515625" style="1468" customWidth="1"/>
    <col min="2237" max="2237" width="11.42578125" style="1468"/>
    <col min="2238" max="2239" width="10.7109375" style="1468" customWidth="1"/>
    <col min="2240" max="2240" width="10.28515625" style="1468" customWidth="1"/>
    <col min="2241" max="2241" width="11.28515625" style="1468" customWidth="1"/>
    <col min="2242" max="2242" width="7.7109375" style="1468" customWidth="1"/>
    <col min="2243" max="2243" width="10.140625" style="1468" customWidth="1"/>
    <col min="2244" max="2244" width="6.5703125" style="1468" customWidth="1"/>
    <col min="2245" max="2245" width="1.140625" style="1468" customWidth="1"/>
    <col min="2246" max="2246" width="24.5703125" style="1468" customWidth="1"/>
    <col min="2247" max="2247" width="9.85546875" style="1468" customWidth="1"/>
    <col min="2248" max="2248" width="10.7109375" style="1468" customWidth="1"/>
    <col min="2249" max="2249" width="10.85546875" style="1468" customWidth="1"/>
    <col min="2250" max="2250" width="11.140625" style="1468" customWidth="1"/>
    <col min="2251" max="2251" width="9.85546875" style="1468" customWidth="1"/>
    <col min="2252" max="2252" width="1" style="1468" customWidth="1"/>
    <col min="2253" max="2253" width="16.5703125" style="1468" customWidth="1"/>
    <col min="2254" max="2254" width="0.5703125" style="1468" customWidth="1"/>
    <col min="2255" max="2255" width="0.7109375" style="1468" customWidth="1"/>
    <col min="2256" max="2256" width="27.85546875" style="1468" customWidth="1"/>
    <col min="2257" max="2257" width="0.85546875" style="1468" customWidth="1"/>
    <col min="2258" max="2258" width="27.42578125" style="1468" customWidth="1"/>
    <col min="2259" max="2259" width="14.7109375" style="1468" customWidth="1"/>
    <col min="2260" max="2260" width="0.42578125" style="1468" customWidth="1"/>
    <col min="2261" max="2261" width="0.7109375" style="1468" customWidth="1"/>
    <col min="2262" max="2262" width="21.7109375" style="1468" customWidth="1"/>
    <col min="2263" max="2263" width="1.28515625" style="1468" customWidth="1"/>
    <col min="2264" max="2264" width="21.140625" style="1468" customWidth="1"/>
    <col min="2265" max="2469" width="11.42578125" style="1468"/>
    <col min="2470" max="2470" width="0.7109375" style="1468" customWidth="1"/>
    <col min="2471" max="2472" width="1.5703125" style="1468" customWidth="1"/>
    <col min="2473" max="2473" width="16.42578125" style="1468" customWidth="1"/>
    <col min="2474" max="2476" width="10.42578125" style="1468" customWidth="1"/>
    <col min="2477" max="2477" width="8.7109375" style="1468" customWidth="1"/>
    <col min="2478" max="2478" width="0.7109375" style="1468" customWidth="1"/>
    <col min="2479" max="2479" width="3.140625" style="1468" customWidth="1"/>
    <col min="2480" max="2480" width="1.140625" style="1468" customWidth="1"/>
    <col min="2481" max="2481" width="18" style="1468" customWidth="1"/>
    <col min="2482" max="2482" width="9.42578125" style="1468" customWidth="1"/>
    <col min="2483" max="2483" width="8.7109375" style="1468" customWidth="1"/>
    <col min="2484" max="2484" width="9.28515625" style="1468" customWidth="1"/>
    <col min="2485" max="2485" width="10.140625" style="1468" customWidth="1"/>
    <col min="2486" max="2486" width="5.140625" style="1468" customWidth="1"/>
    <col min="2487" max="2487" width="10.140625" style="1468" customWidth="1"/>
    <col min="2488" max="2488" width="6.42578125" style="1468" customWidth="1"/>
    <col min="2489" max="2489" width="11.42578125" style="1468"/>
    <col min="2490" max="2490" width="1.28515625" style="1468" customWidth="1"/>
    <col min="2491" max="2491" width="1.42578125" style="1468" customWidth="1"/>
    <col min="2492" max="2492" width="8.28515625" style="1468" customWidth="1"/>
    <col min="2493" max="2493" width="11.42578125" style="1468"/>
    <col min="2494" max="2495" width="10.7109375" style="1468" customWidth="1"/>
    <col min="2496" max="2496" width="10.28515625" style="1468" customWidth="1"/>
    <col min="2497" max="2497" width="11.28515625" style="1468" customWidth="1"/>
    <col min="2498" max="2498" width="7.7109375" style="1468" customWidth="1"/>
    <col min="2499" max="2499" width="10.140625" style="1468" customWidth="1"/>
    <col min="2500" max="2500" width="6.5703125" style="1468" customWidth="1"/>
    <col min="2501" max="2501" width="1.140625" style="1468" customWidth="1"/>
    <col min="2502" max="2502" width="24.5703125" style="1468" customWidth="1"/>
    <col min="2503" max="2503" width="9.85546875" style="1468" customWidth="1"/>
    <col min="2504" max="2504" width="10.7109375" style="1468" customWidth="1"/>
    <col min="2505" max="2505" width="10.85546875" style="1468" customWidth="1"/>
    <col min="2506" max="2506" width="11.140625" style="1468" customWidth="1"/>
    <col min="2507" max="2507" width="9.85546875" style="1468" customWidth="1"/>
    <col min="2508" max="2508" width="1" style="1468" customWidth="1"/>
    <col min="2509" max="2509" width="16.5703125" style="1468" customWidth="1"/>
    <col min="2510" max="2510" width="0.5703125" style="1468" customWidth="1"/>
    <col min="2511" max="2511" width="0.7109375" style="1468" customWidth="1"/>
    <col min="2512" max="2512" width="27.85546875" style="1468" customWidth="1"/>
    <col min="2513" max="2513" width="0.85546875" style="1468" customWidth="1"/>
    <col min="2514" max="2514" width="27.42578125" style="1468" customWidth="1"/>
    <col min="2515" max="2515" width="14.7109375" style="1468" customWidth="1"/>
    <col min="2516" max="2516" width="0.42578125" style="1468" customWidth="1"/>
    <col min="2517" max="2517" width="0.7109375" style="1468" customWidth="1"/>
    <col min="2518" max="2518" width="21.7109375" style="1468" customWidth="1"/>
    <col min="2519" max="2519" width="1.28515625" style="1468" customWidth="1"/>
    <col min="2520" max="2520" width="21.140625" style="1468" customWidth="1"/>
    <col min="2521" max="2725" width="11.42578125" style="1468"/>
    <col min="2726" max="2726" width="0.7109375" style="1468" customWidth="1"/>
    <col min="2727" max="2728" width="1.5703125" style="1468" customWidth="1"/>
    <col min="2729" max="2729" width="16.42578125" style="1468" customWidth="1"/>
    <col min="2730" max="2732" width="10.42578125" style="1468" customWidth="1"/>
    <col min="2733" max="2733" width="8.7109375" style="1468" customWidth="1"/>
    <col min="2734" max="2734" width="0.7109375" style="1468" customWidth="1"/>
    <col min="2735" max="2735" width="3.140625" style="1468" customWidth="1"/>
    <col min="2736" max="2736" width="1.140625" style="1468" customWidth="1"/>
    <col min="2737" max="2737" width="18" style="1468" customWidth="1"/>
    <col min="2738" max="2738" width="9.42578125" style="1468" customWidth="1"/>
    <col min="2739" max="2739" width="8.7109375" style="1468" customWidth="1"/>
    <col min="2740" max="2740" width="9.28515625" style="1468" customWidth="1"/>
    <col min="2741" max="2741" width="10.140625" style="1468" customWidth="1"/>
    <col min="2742" max="2742" width="5.140625" style="1468" customWidth="1"/>
    <col min="2743" max="2743" width="10.140625" style="1468" customWidth="1"/>
    <col min="2744" max="2744" width="6.42578125" style="1468" customWidth="1"/>
    <col min="2745" max="2745" width="11.42578125" style="1468"/>
    <col min="2746" max="2746" width="1.28515625" style="1468" customWidth="1"/>
    <col min="2747" max="2747" width="1.42578125" style="1468" customWidth="1"/>
    <col min="2748" max="2748" width="8.28515625" style="1468" customWidth="1"/>
    <col min="2749" max="2749" width="11.42578125" style="1468"/>
    <col min="2750" max="2751" width="10.7109375" style="1468" customWidth="1"/>
    <col min="2752" max="2752" width="10.28515625" style="1468" customWidth="1"/>
    <col min="2753" max="2753" width="11.28515625" style="1468" customWidth="1"/>
    <col min="2754" max="2754" width="7.7109375" style="1468" customWidth="1"/>
    <col min="2755" max="2755" width="10.140625" style="1468" customWidth="1"/>
    <col min="2756" max="2756" width="6.5703125" style="1468" customWidth="1"/>
    <col min="2757" max="2757" width="1.140625" style="1468" customWidth="1"/>
    <col min="2758" max="2758" width="24.5703125" style="1468" customWidth="1"/>
    <col min="2759" max="2759" width="9.85546875" style="1468" customWidth="1"/>
    <col min="2760" max="2760" width="10.7109375" style="1468" customWidth="1"/>
    <col min="2761" max="2761" width="10.85546875" style="1468" customWidth="1"/>
    <col min="2762" max="2762" width="11.140625" style="1468" customWidth="1"/>
    <col min="2763" max="2763" width="9.85546875" style="1468" customWidth="1"/>
    <col min="2764" max="2764" width="1" style="1468" customWidth="1"/>
    <col min="2765" max="2765" width="16.5703125" style="1468" customWidth="1"/>
    <col min="2766" max="2766" width="0.5703125" style="1468" customWidth="1"/>
    <col min="2767" max="2767" width="0.7109375" style="1468" customWidth="1"/>
    <col min="2768" max="2768" width="27.85546875" style="1468" customWidth="1"/>
    <col min="2769" max="2769" width="0.85546875" style="1468" customWidth="1"/>
    <col min="2770" max="2770" width="27.42578125" style="1468" customWidth="1"/>
    <col min="2771" max="2771" width="14.7109375" style="1468" customWidth="1"/>
    <col min="2772" max="2772" width="0.42578125" style="1468" customWidth="1"/>
    <col min="2773" max="2773" width="0.7109375" style="1468" customWidth="1"/>
    <col min="2774" max="2774" width="21.7109375" style="1468" customWidth="1"/>
    <col min="2775" max="2775" width="1.28515625" style="1468" customWidth="1"/>
    <col min="2776" max="2776" width="21.140625" style="1468" customWidth="1"/>
    <col min="2777" max="2981" width="11.42578125" style="1468"/>
    <col min="2982" max="2982" width="0.7109375" style="1468" customWidth="1"/>
    <col min="2983" max="2984" width="1.5703125" style="1468" customWidth="1"/>
    <col min="2985" max="2985" width="16.42578125" style="1468" customWidth="1"/>
    <col min="2986" max="2988" width="10.42578125" style="1468" customWidth="1"/>
    <col min="2989" max="2989" width="8.7109375" style="1468" customWidth="1"/>
    <col min="2990" max="2990" width="0.7109375" style="1468" customWidth="1"/>
    <col min="2991" max="2991" width="3.140625" style="1468" customWidth="1"/>
    <col min="2992" max="2992" width="1.140625" style="1468" customWidth="1"/>
    <col min="2993" max="2993" width="18" style="1468" customWidth="1"/>
    <col min="2994" max="2994" width="9.42578125" style="1468" customWidth="1"/>
    <col min="2995" max="2995" width="8.7109375" style="1468" customWidth="1"/>
    <col min="2996" max="2996" width="9.28515625" style="1468" customWidth="1"/>
    <col min="2997" max="2997" width="10.140625" style="1468" customWidth="1"/>
    <col min="2998" max="2998" width="5.140625" style="1468" customWidth="1"/>
    <col min="2999" max="2999" width="10.140625" style="1468" customWidth="1"/>
    <col min="3000" max="3000" width="6.42578125" style="1468" customWidth="1"/>
    <col min="3001" max="3001" width="11.42578125" style="1468"/>
    <col min="3002" max="3002" width="1.28515625" style="1468" customWidth="1"/>
    <col min="3003" max="3003" width="1.42578125" style="1468" customWidth="1"/>
    <col min="3004" max="3004" width="8.28515625" style="1468" customWidth="1"/>
    <col min="3005" max="3005" width="11.42578125" style="1468"/>
    <col min="3006" max="3007" width="10.7109375" style="1468" customWidth="1"/>
    <col min="3008" max="3008" width="10.28515625" style="1468" customWidth="1"/>
    <col min="3009" max="3009" width="11.28515625" style="1468" customWidth="1"/>
    <col min="3010" max="3010" width="7.7109375" style="1468" customWidth="1"/>
    <col min="3011" max="3011" width="10.140625" style="1468" customWidth="1"/>
    <col min="3012" max="3012" width="6.5703125" style="1468" customWidth="1"/>
    <col min="3013" max="3013" width="1.140625" style="1468" customWidth="1"/>
    <col min="3014" max="3014" width="24.5703125" style="1468" customWidth="1"/>
    <col min="3015" max="3015" width="9.85546875" style="1468" customWidth="1"/>
    <col min="3016" max="3016" width="10.7109375" style="1468" customWidth="1"/>
    <col min="3017" max="3017" width="10.85546875" style="1468" customWidth="1"/>
    <col min="3018" max="3018" width="11.140625" style="1468" customWidth="1"/>
    <col min="3019" max="3019" width="9.85546875" style="1468" customWidth="1"/>
    <col min="3020" max="3020" width="1" style="1468" customWidth="1"/>
    <col min="3021" max="3021" width="16.5703125" style="1468" customWidth="1"/>
    <col min="3022" max="3022" width="0.5703125" style="1468" customWidth="1"/>
    <col min="3023" max="3023" width="0.7109375" style="1468" customWidth="1"/>
    <col min="3024" max="3024" width="27.85546875" style="1468" customWidth="1"/>
    <col min="3025" max="3025" width="0.85546875" style="1468" customWidth="1"/>
    <col min="3026" max="3026" width="27.42578125" style="1468" customWidth="1"/>
    <col min="3027" max="3027" width="14.7109375" style="1468" customWidth="1"/>
    <col min="3028" max="3028" width="0.42578125" style="1468" customWidth="1"/>
    <col min="3029" max="3029" width="0.7109375" style="1468" customWidth="1"/>
    <col min="3030" max="3030" width="21.7109375" style="1468" customWidth="1"/>
    <col min="3031" max="3031" width="1.28515625" style="1468" customWidth="1"/>
    <col min="3032" max="3032" width="21.140625" style="1468" customWidth="1"/>
    <col min="3033" max="3237" width="11.42578125" style="1468"/>
    <col min="3238" max="3238" width="0.7109375" style="1468" customWidth="1"/>
    <col min="3239" max="3240" width="1.5703125" style="1468" customWidth="1"/>
    <col min="3241" max="3241" width="16.42578125" style="1468" customWidth="1"/>
    <col min="3242" max="3244" width="10.42578125" style="1468" customWidth="1"/>
    <col min="3245" max="3245" width="8.7109375" style="1468" customWidth="1"/>
    <col min="3246" max="3246" width="0.7109375" style="1468" customWidth="1"/>
    <col min="3247" max="3247" width="3.140625" style="1468" customWidth="1"/>
    <col min="3248" max="3248" width="1.140625" style="1468" customWidth="1"/>
    <col min="3249" max="3249" width="18" style="1468" customWidth="1"/>
    <col min="3250" max="3250" width="9.42578125" style="1468" customWidth="1"/>
    <col min="3251" max="3251" width="8.7109375" style="1468" customWidth="1"/>
    <col min="3252" max="3252" width="9.28515625" style="1468" customWidth="1"/>
    <col min="3253" max="3253" width="10.140625" style="1468" customWidth="1"/>
    <col min="3254" max="3254" width="5.140625" style="1468" customWidth="1"/>
    <col min="3255" max="3255" width="10.140625" style="1468" customWidth="1"/>
    <col min="3256" max="3256" width="6.42578125" style="1468" customWidth="1"/>
    <col min="3257" max="3257" width="11.42578125" style="1468"/>
    <col min="3258" max="3258" width="1.28515625" style="1468" customWidth="1"/>
    <col min="3259" max="3259" width="1.42578125" style="1468" customWidth="1"/>
    <col min="3260" max="3260" width="8.28515625" style="1468" customWidth="1"/>
    <col min="3261" max="3261" width="11.42578125" style="1468"/>
    <col min="3262" max="3263" width="10.7109375" style="1468" customWidth="1"/>
    <col min="3264" max="3264" width="10.28515625" style="1468" customWidth="1"/>
    <col min="3265" max="3265" width="11.28515625" style="1468" customWidth="1"/>
    <col min="3266" max="3266" width="7.7109375" style="1468" customWidth="1"/>
    <col min="3267" max="3267" width="10.140625" style="1468" customWidth="1"/>
    <col min="3268" max="3268" width="6.5703125" style="1468" customWidth="1"/>
    <col min="3269" max="3269" width="1.140625" style="1468" customWidth="1"/>
    <col min="3270" max="3270" width="24.5703125" style="1468" customWidth="1"/>
    <col min="3271" max="3271" width="9.85546875" style="1468" customWidth="1"/>
    <col min="3272" max="3272" width="10.7109375" style="1468" customWidth="1"/>
    <col min="3273" max="3273" width="10.85546875" style="1468" customWidth="1"/>
    <col min="3274" max="3274" width="11.140625" style="1468" customWidth="1"/>
    <col min="3275" max="3275" width="9.85546875" style="1468" customWidth="1"/>
    <col min="3276" max="3276" width="1" style="1468" customWidth="1"/>
    <col min="3277" max="3277" width="16.5703125" style="1468" customWidth="1"/>
    <col min="3278" max="3278" width="0.5703125" style="1468" customWidth="1"/>
    <col min="3279" max="3279" width="0.7109375" style="1468" customWidth="1"/>
    <col min="3280" max="3280" width="27.85546875" style="1468" customWidth="1"/>
    <col min="3281" max="3281" width="0.85546875" style="1468" customWidth="1"/>
    <col min="3282" max="3282" width="27.42578125" style="1468" customWidth="1"/>
    <col min="3283" max="3283" width="14.7109375" style="1468" customWidth="1"/>
    <col min="3284" max="3284" width="0.42578125" style="1468" customWidth="1"/>
    <col min="3285" max="3285" width="0.7109375" style="1468" customWidth="1"/>
    <col min="3286" max="3286" width="21.7109375" style="1468" customWidth="1"/>
    <col min="3287" max="3287" width="1.28515625" style="1468" customWidth="1"/>
    <col min="3288" max="3288" width="21.140625" style="1468" customWidth="1"/>
    <col min="3289" max="3493" width="11.42578125" style="1468"/>
    <col min="3494" max="3494" width="0.7109375" style="1468" customWidth="1"/>
    <col min="3495" max="3496" width="1.5703125" style="1468" customWidth="1"/>
    <col min="3497" max="3497" width="16.42578125" style="1468" customWidth="1"/>
    <col min="3498" max="3500" width="10.42578125" style="1468" customWidth="1"/>
    <col min="3501" max="3501" width="8.7109375" style="1468" customWidth="1"/>
    <col min="3502" max="3502" width="0.7109375" style="1468" customWidth="1"/>
    <col min="3503" max="3503" width="3.140625" style="1468" customWidth="1"/>
    <col min="3504" max="3504" width="1.140625" style="1468" customWidth="1"/>
    <col min="3505" max="3505" width="18" style="1468" customWidth="1"/>
    <col min="3506" max="3506" width="9.42578125" style="1468" customWidth="1"/>
    <col min="3507" max="3507" width="8.7109375" style="1468" customWidth="1"/>
    <col min="3508" max="3508" width="9.28515625" style="1468" customWidth="1"/>
    <col min="3509" max="3509" width="10.140625" style="1468" customWidth="1"/>
    <col min="3510" max="3510" width="5.140625" style="1468" customWidth="1"/>
    <col min="3511" max="3511" width="10.140625" style="1468" customWidth="1"/>
    <col min="3512" max="3512" width="6.42578125" style="1468" customWidth="1"/>
    <col min="3513" max="3513" width="11.42578125" style="1468"/>
    <col min="3514" max="3514" width="1.28515625" style="1468" customWidth="1"/>
    <col min="3515" max="3515" width="1.42578125" style="1468" customWidth="1"/>
    <col min="3516" max="3516" width="8.28515625" style="1468" customWidth="1"/>
    <col min="3517" max="3517" width="11.42578125" style="1468"/>
    <col min="3518" max="3519" width="10.7109375" style="1468" customWidth="1"/>
    <col min="3520" max="3520" width="10.28515625" style="1468" customWidth="1"/>
    <col min="3521" max="3521" width="11.28515625" style="1468" customWidth="1"/>
    <col min="3522" max="3522" width="7.7109375" style="1468" customWidth="1"/>
    <col min="3523" max="3523" width="10.140625" style="1468" customWidth="1"/>
    <col min="3524" max="3524" width="6.5703125" style="1468" customWidth="1"/>
    <col min="3525" max="3525" width="1.140625" style="1468" customWidth="1"/>
    <col min="3526" max="3526" width="24.5703125" style="1468" customWidth="1"/>
    <col min="3527" max="3527" width="9.85546875" style="1468" customWidth="1"/>
    <col min="3528" max="3528" width="10.7109375" style="1468" customWidth="1"/>
    <col min="3529" max="3529" width="10.85546875" style="1468" customWidth="1"/>
    <col min="3530" max="3530" width="11.140625" style="1468" customWidth="1"/>
    <col min="3531" max="3531" width="9.85546875" style="1468" customWidth="1"/>
    <col min="3532" max="3532" width="1" style="1468" customWidth="1"/>
    <col min="3533" max="3533" width="16.5703125" style="1468" customWidth="1"/>
    <col min="3534" max="3534" width="0.5703125" style="1468" customWidth="1"/>
    <col min="3535" max="3535" width="0.7109375" style="1468" customWidth="1"/>
    <col min="3536" max="3536" width="27.85546875" style="1468" customWidth="1"/>
    <col min="3537" max="3537" width="0.85546875" style="1468" customWidth="1"/>
    <col min="3538" max="3538" width="27.42578125" style="1468" customWidth="1"/>
    <col min="3539" max="3539" width="14.7109375" style="1468" customWidth="1"/>
    <col min="3540" max="3540" width="0.42578125" style="1468" customWidth="1"/>
    <col min="3541" max="3541" width="0.7109375" style="1468" customWidth="1"/>
    <col min="3542" max="3542" width="21.7109375" style="1468" customWidth="1"/>
    <col min="3543" max="3543" width="1.28515625" style="1468" customWidth="1"/>
    <col min="3544" max="3544" width="21.140625" style="1468" customWidth="1"/>
    <col min="3545" max="3749" width="11.42578125" style="1468"/>
    <col min="3750" max="3750" width="0.7109375" style="1468" customWidth="1"/>
    <col min="3751" max="3752" width="1.5703125" style="1468" customWidth="1"/>
    <col min="3753" max="3753" width="16.42578125" style="1468" customWidth="1"/>
    <col min="3754" max="3756" width="10.42578125" style="1468" customWidth="1"/>
    <col min="3757" max="3757" width="8.7109375" style="1468" customWidth="1"/>
    <col min="3758" max="3758" width="0.7109375" style="1468" customWidth="1"/>
    <col min="3759" max="3759" width="3.140625" style="1468" customWidth="1"/>
    <col min="3760" max="3760" width="1.140625" style="1468" customWidth="1"/>
    <col min="3761" max="3761" width="18" style="1468" customWidth="1"/>
    <col min="3762" max="3762" width="9.42578125" style="1468" customWidth="1"/>
    <col min="3763" max="3763" width="8.7109375" style="1468" customWidth="1"/>
    <col min="3764" max="3764" width="9.28515625" style="1468" customWidth="1"/>
    <col min="3765" max="3765" width="10.140625" style="1468" customWidth="1"/>
    <col min="3766" max="3766" width="5.140625" style="1468" customWidth="1"/>
    <col min="3767" max="3767" width="10.140625" style="1468" customWidth="1"/>
    <col min="3768" max="3768" width="6.42578125" style="1468" customWidth="1"/>
    <col min="3769" max="3769" width="11.42578125" style="1468"/>
    <col min="3770" max="3770" width="1.28515625" style="1468" customWidth="1"/>
    <col min="3771" max="3771" width="1.42578125" style="1468" customWidth="1"/>
    <col min="3772" max="3772" width="8.28515625" style="1468" customWidth="1"/>
    <col min="3773" max="3773" width="11.42578125" style="1468"/>
    <col min="3774" max="3775" width="10.7109375" style="1468" customWidth="1"/>
    <col min="3776" max="3776" width="10.28515625" style="1468" customWidth="1"/>
    <col min="3777" max="3777" width="11.28515625" style="1468" customWidth="1"/>
    <col min="3778" max="3778" width="7.7109375" style="1468" customWidth="1"/>
    <col min="3779" max="3779" width="10.140625" style="1468" customWidth="1"/>
    <col min="3780" max="3780" width="6.5703125" style="1468" customWidth="1"/>
    <col min="3781" max="3781" width="1.140625" style="1468" customWidth="1"/>
    <col min="3782" max="3782" width="24.5703125" style="1468" customWidth="1"/>
    <col min="3783" max="3783" width="9.85546875" style="1468" customWidth="1"/>
    <col min="3784" max="3784" width="10.7109375" style="1468" customWidth="1"/>
    <col min="3785" max="3785" width="10.85546875" style="1468" customWidth="1"/>
    <col min="3786" max="3786" width="11.140625" style="1468" customWidth="1"/>
    <col min="3787" max="3787" width="9.85546875" style="1468" customWidth="1"/>
    <col min="3788" max="3788" width="1" style="1468" customWidth="1"/>
    <col min="3789" max="3789" width="16.5703125" style="1468" customWidth="1"/>
    <col min="3790" max="3790" width="0.5703125" style="1468" customWidth="1"/>
    <col min="3791" max="3791" width="0.7109375" style="1468" customWidth="1"/>
    <col min="3792" max="3792" width="27.85546875" style="1468" customWidth="1"/>
    <col min="3793" max="3793" width="0.85546875" style="1468" customWidth="1"/>
    <col min="3794" max="3794" width="27.42578125" style="1468" customWidth="1"/>
    <col min="3795" max="3795" width="14.7109375" style="1468" customWidth="1"/>
    <col min="3796" max="3796" width="0.42578125" style="1468" customWidth="1"/>
    <col min="3797" max="3797" width="0.7109375" style="1468" customWidth="1"/>
    <col min="3798" max="3798" width="21.7109375" style="1468" customWidth="1"/>
    <col min="3799" max="3799" width="1.28515625" style="1468" customWidth="1"/>
    <col min="3800" max="3800" width="21.140625" style="1468" customWidth="1"/>
    <col min="3801" max="4005" width="11.42578125" style="1468"/>
    <col min="4006" max="4006" width="0.7109375" style="1468" customWidth="1"/>
    <col min="4007" max="4008" width="1.5703125" style="1468" customWidth="1"/>
    <col min="4009" max="4009" width="16.42578125" style="1468" customWidth="1"/>
    <col min="4010" max="4012" width="10.42578125" style="1468" customWidth="1"/>
    <col min="4013" max="4013" width="8.7109375" style="1468" customWidth="1"/>
    <col min="4014" max="4014" width="0.7109375" style="1468" customWidth="1"/>
    <col min="4015" max="4015" width="3.140625" style="1468" customWidth="1"/>
    <col min="4016" max="4016" width="1.140625" style="1468" customWidth="1"/>
    <col min="4017" max="4017" width="18" style="1468" customWidth="1"/>
    <col min="4018" max="4018" width="9.42578125" style="1468" customWidth="1"/>
    <col min="4019" max="4019" width="8.7109375" style="1468" customWidth="1"/>
    <col min="4020" max="4020" width="9.28515625" style="1468" customWidth="1"/>
    <col min="4021" max="4021" width="10.140625" style="1468" customWidth="1"/>
    <col min="4022" max="4022" width="5.140625" style="1468" customWidth="1"/>
    <col min="4023" max="4023" width="10.140625" style="1468" customWidth="1"/>
    <col min="4024" max="4024" width="6.42578125" style="1468" customWidth="1"/>
    <col min="4025" max="4025" width="11.42578125" style="1468"/>
    <col min="4026" max="4026" width="1.28515625" style="1468" customWidth="1"/>
    <col min="4027" max="4027" width="1.42578125" style="1468" customWidth="1"/>
    <col min="4028" max="4028" width="8.28515625" style="1468" customWidth="1"/>
    <col min="4029" max="4029" width="11.42578125" style="1468"/>
    <col min="4030" max="4031" width="10.7109375" style="1468" customWidth="1"/>
    <col min="4032" max="4032" width="10.28515625" style="1468" customWidth="1"/>
    <col min="4033" max="4033" width="11.28515625" style="1468" customWidth="1"/>
    <col min="4034" max="4034" width="7.7109375" style="1468" customWidth="1"/>
    <col min="4035" max="4035" width="10.140625" style="1468" customWidth="1"/>
    <col min="4036" max="4036" width="6.5703125" style="1468" customWidth="1"/>
    <col min="4037" max="4037" width="1.140625" style="1468" customWidth="1"/>
    <col min="4038" max="4038" width="24.5703125" style="1468" customWidth="1"/>
    <col min="4039" max="4039" width="9.85546875" style="1468" customWidth="1"/>
    <col min="4040" max="4040" width="10.7109375" style="1468" customWidth="1"/>
    <col min="4041" max="4041" width="10.85546875" style="1468" customWidth="1"/>
    <col min="4042" max="4042" width="11.140625" style="1468" customWidth="1"/>
    <col min="4043" max="4043" width="9.85546875" style="1468" customWidth="1"/>
    <col min="4044" max="4044" width="1" style="1468" customWidth="1"/>
    <col min="4045" max="4045" width="16.5703125" style="1468" customWidth="1"/>
    <col min="4046" max="4046" width="0.5703125" style="1468" customWidth="1"/>
    <col min="4047" max="4047" width="0.7109375" style="1468" customWidth="1"/>
    <col min="4048" max="4048" width="27.85546875" style="1468" customWidth="1"/>
    <col min="4049" max="4049" width="0.85546875" style="1468" customWidth="1"/>
    <col min="4050" max="4050" width="27.42578125" style="1468" customWidth="1"/>
    <col min="4051" max="4051" width="14.7109375" style="1468" customWidth="1"/>
    <col min="4052" max="4052" width="0.42578125" style="1468" customWidth="1"/>
    <col min="4053" max="4053" width="0.7109375" style="1468" customWidth="1"/>
    <col min="4054" max="4054" width="21.7109375" style="1468" customWidth="1"/>
    <col min="4055" max="4055" width="1.28515625" style="1468" customWidth="1"/>
    <col min="4056" max="4056" width="21.140625" style="1468" customWidth="1"/>
    <col min="4057" max="4261" width="11.42578125" style="1468"/>
    <col min="4262" max="4262" width="0.7109375" style="1468" customWidth="1"/>
    <col min="4263" max="4264" width="1.5703125" style="1468" customWidth="1"/>
    <col min="4265" max="4265" width="16.42578125" style="1468" customWidth="1"/>
    <col min="4266" max="4268" width="10.42578125" style="1468" customWidth="1"/>
    <col min="4269" max="4269" width="8.7109375" style="1468" customWidth="1"/>
    <col min="4270" max="4270" width="0.7109375" style="1468" customWidth="1"/>
    <col min="4271" max="4271" width="3.140625" style="1468" customWidth="1"/>
    <col min="4272" max="4272" width="1.140625" style="1468" customWidth="1"/>
    <col min="4273" max="4273" width="18" style="1468" customWidth="1"/>
    <col min="4274" max="4274" width="9.42578125" style="1468" customWidth="1"/>
    <col min="4275" max="4275" width="8.7109375" style="1468" customWidth="1"/>
    <col min="4276" max="4276" width="9.28515625" style="1468" customWidth="1"/>
    <col min="4277" max="4277" width="10.140625" style="1468" customWidth="1"/>
    <col min="4278" max="4278" width="5.140625" style="1468" customWidth="1"/>
    <col min="4279" max="4279" width="10.140625" style="1468" customWidth="1"/>
    <col min="4280" max="4280" width="6.42578125" style="1468" customWidth="1"/>
    <col min="4281" max="4281" width="11.42578125" style="1468"/>
    <col min="4282" max="4282" width="1.28515625" style="1468" customWidth="1"/>
    <col min="4283" max="4283" width="1.42578125" style="1468" customWidth="1"/>
    <col min="4284" max="4284" width="8.28515625" style="1468" customWidth="1"/>
    <col min="4285" max="4285" width="11.42578125" style="1468"/>
    <col min="4286" max="4287" width="10.7109375" style="1468" customWidth="1"/>
    <col min="4288" max="4288" width="10.28515625" style="1468" customWidth="1"/>
    <col min="4289" max="4289" width="11.28515625" style="1468" customWidth="1"/>
    <col min="4290" max="4290" width="7.7109375" style="1468" customWidth="1"/>
    <col min="4291" max="4291" width="10.140625" style="1468" customWidth="1"/>
    <col min="4292" max="4292" width="6.5703125" style="1468" customWidth="1"/>
    <col min="4293" max="4293" width="1.140625" style="1468" customWidth="1"/>
    <col min="4294" max="4294" width="24.5703125" style="1468" customWidth="1"/>
    <col min="4295" max="4295" width="9.85546875" style="1468" customWidth="1"/>
    <col min="4296" max="4296" width="10.7109375" style="1468" customWidth="1"/>
    <col min="4297" max="4297" width="10.85546875" style="1468" customWidth="1"/>
    <col min="4298" max="4298" width="11.140625" style="1468" customWidth="1"/>
    <col min="4299" max="4299" width="9.85546875" style="1468" customWidth="1"/>
    <col min="4300" max="4300" width="1" style="1468" customWidth="1"/>
    <col min="4301" max="4301" width="16.5703125" style="1468" customWidth="1"/>
    <col min="4302" max="4302" width="0.5703125" style="1468" customWidth="1"/>
    <col min="4303" max="4303" width="0.7109375" style="1468" customWidth="1"/>
    <col min="4304" max="4304" width="27.85546875" style="1468" customWidth="1"/>
    <col min="4305" max="4305" width="0.85546875" style="1468" customWidth="1"/>
    <col min="4306" max="4306" width="27.42578125" style="1468" customWidth="1"/>
    <col min="4307" max="4307" width="14.7109375" style="1468" customWidth="1"/>
    <col min="4308" max="4308" width="0.42578125" style="1468" customWidth="1"/>
    <col min="4309" max="4309" width="0.7109375" style="1468" customWidth="1"/>
    <col min="4310" max="4310" width="21.7109375" style="1468" customWidth="1"/>
    <col min="4311" max="4311" width="1.28515625" style="1468" customWidth="1"/>
    <col min="4312" max="4312" width="21.140625" style="1468" customWidth="1"/>
    <col min="4313" max="4517" width="11.42578125" style="1468"/>
    <col min="4518" max="4518" width="0.7109375" style="1468" customWidth="1"/>
    <col min="4519" max="4520" width="1.5703125" style="1468" customWidth="1"/>
    <col min="4521" max="4521" width="16.42578125" style="1468" customWidth="1"/>
    <col min="4522" max="4524" width="10.42578125" style="1468" customWidth="1"/>
    <col min="4525" max="4525" width="8.7109375" style="1468" customWidth="1"/>
    <col min="4526" max="4526" width="0.7109375" style="1468" customWidth="1"/>
    <col min="4527" max="4527" width="3.140625" style="1468" customWidth="1"/>
    <col min="4528" max="4528" width="1.140625" style="1468" customWidth="1"/>
    <col min="4529" max="4529" width="18" style="1468" customWidth="1"/>
    <col min="4530" max="4530" width="9.42578125" style="1468" customWidth="1"/>
    <col min="4531" max="4531" width="8.7109375" style="1468" customWidth="1"/>
    <col min="4532" max="4532" width="9.28515625" style="1468" customWidth="1"/>
    <col min="4533" max="4533" width="10.140625" style="1468" customWidth="1"/>
    <col min="4534" max="4534" width="5.140625" style="1468" customWidth="1"/>
    <col min="4535" max="4535" width="10.140625" style="1468" customWidth="1"/>
    <col min="4536" max="4536" width="6.42578125" style="1468" customWidth="1"/>
    <col min="4537" max="4537" width="11.42578125" style="1468"/>
    <col min="4538" max="4538" width="1.28515625" style="1468" customWidth="1"/>
    <col min="4539" max="4539" width="1.42578125" style="1468" customWidth="1"/>
    <col min="4540" max="4540" width="8.28515625" style="1468" customWidth="1"/>
    <col min="4541" max="4541" width="11.42578125" style="1468"/>
    <col min="4542" max="4543" width="10.7109375" style="1468" customWidth="1"/>
    <col min="4544" max="4544" width="10.28515625" style="1468" customWidth="1"/>
    <col min="4545" max="4545" width="11.28515625" style="1468" customWidth="1"/>
    <col min="4546" max="4546" width="7.7109375" style="1468" customWidth="1"/>
    <col min="4547" max="4547" width="10.140625" style="1468" customWidth="1"/>
    <col min="4548" max="4548" width="6.5703125" style="1468" customWidth="1"/>
    <col min="4549" max="4549" width="1.140625" style="1468" customWidth="1"/>
    <col min="4550" max="4550" width="24.5703125" style="1468" customWidth="1"/>
    <col min="4551" max="4551" width="9.85546875" style="1468" customWidth="1"/>
    <col min="4552" max="4552" width="10.7109375" style="1468" customWidth="1"/>
    <col min="4553" max="4553" width="10.85546875" style="1468" customWidth="1"/>
    <col min="4554" max="4554" width="11.140625" style="1468" customWidth="1"/>
    <col min="4555" max="4555" width="9.85546875" style="1468" customWidth="1"/>
    <col min="4556" max="4556" width="1" style="1468" customWidth="1"/>
    <col min="4557" max="4557" width="16.5703125" style="1468" customWidth="1"/>
    <col min="4558" max="4558" width="0.5703125" style="1468" customWidth="1"/>
    <col min="4559" max="4559" width="0.7109375" style="1468" customWidth="1"/>
    <col min="4560" max="4560" width="27.85546875" style="1468" customWidth="1"/>
    <col min="4561" max="4561" width="0.85546875" style="1468" customWidth="1"/>
    <col min="4562" max="4562" width="27.42578125" style="1468" customWidth="1"/>
    <col min="4563" max="4563" width="14.7109375" style="1468" customWidth="1"/>
    <col min="4564" max="4564" width="0.42578125" style="1468" customWidth="1"/>
    <col min="4565" max="4565" width="0.7109375" style="1468" customWidth="1"/>
    <col min="4566" max="4566" width="21.7109375" style="1468" customWidth="1"/>
    <col min="4567" max="4567" width="1.28515625" style="1468" customWidth="1"/>
    <col min="4568" max="4568" width="21.140625" style="1468" customWidth="1"/>
    <col min="4569" max="4773" width="11.42578125" style="1468"/>
    <col min="4774" max="4774" width="0.7109375" style="1468" customWidth="1"/>
    <col min="4775" max="4776" width="1.5703125" style="1468" customWidth="1"/>
    <col min="4777" max="4777" width="16.42578125" style="1468" customWidth="1"/>
    <col min="4778" max="4780" width="10.42578125" style="1468" customWidth="1"/>
    <col min="4781" max="4781" width="8.7109375" style="1468" customWidth="1"/>
    <col min="4782" max="4782" width="0.7109375" style="1468" customWidth="1"/>
    <col min="4783" max="4783" width="3.140625" style="1468" customWidth="1"/>
    <col min="4784" max="4784" width="1.140625" style="1468" customWidth="1"/>
    <col min="4785" max="4785" width="18" style="1468" customWidth="1"/>
    <col min="4786" max="4786" width="9.42578125" style="1468" customWidth="1"/>
    <col min="4787" max="4787" width="8.7109375" style="1468" customWidth="1"/>
    <col min="4788" max="4788" width="9.28515625" style="1468" customWidth="1"/>
    <col min="4789" max="4789" width="10.140625" style="1468" customWidth="1"/>
    <col min="4790" max="4790" width="5.140625" style="1468" customWidth="1"/>
    <col min="4791" max="4791" width="10.140625" style="1468" customWidth="1"/>
    <col min="4792" max="4792" width="6.42578125" style="1468" customWidth="1"/>
    <col min="4793" max="4793" width="11.42578125" style="1468"/>
    <col min="4794" max="4794" width="1.28515625" style="1468" customWidth="1"/>
    <col min="4795" max="4795" width="1.42578125" style="1468" customWidth="1"/>
    <col min="4796" max="4796" width="8.28515625" style="1468" customWidth="1"/>
    <col min="4797" max="4797" width="11.42578125" style="1468"/>
    <col min="4798" max="4799" width="10.7109375" style="1468" customWidth="1"/>
    <col min="4800" max="4800" width="10.28515625" style="1468" customWidth="1"/>
    <col min="4801" max="4801" width="11.28515625" style="1468" customWidth="1"/>
    <col min="4802" max="4802" width="7.7109375" style="1468" customWidth="1"/>
    <col min="4803" max="4803" width="10.140625" style="1468" customWidth="1"/>
    <col min="4804" max="4804" width="6.5703125" style="1468" customWidth="1"/>
    <col min="4805" max="4805" width="1.140625" style="1468" customWidth="1"/>
    <col min="4806" max="4806" width="24.5703125" style="1468" customWidth="1"/>
    <col min="4807" max="4807" width="9.85546875" style="1468" customWidth="1"/>
    <col min="4808" max="4808" width="10.7109375" style="1468" customWidth="1"/>
    <col min="4809" max="4809" width="10.85546875" style="1468" customWidth="1"/>
    <col min="4810" max="4810" width="11.140625" style="1468" customWidth="1"/>
    <col min="4811" max="4811" width="9.85546875" style="1468" customWidth="1"/>
    <col min="4812" max="4812" width="1" style="1468" customWidth="1"/>
    <col min="4813" max="4813" width="16.5703125" style="1468" customWidth="1"/>
    <col min="4814" max="4814" width="0.5703125" style="1468" customWidth="1"/>
    <col min="4815" max="4815" width="0.7109375" style="1468" customWidth="1"/>
    <col min="4816" max="4816" width="27.85546875" style="1468" customWidth="1"/>
    <col min="4817" max="4817" width="0.85546875" style="1468" customWidth="1"/>
    <col min="4818" max="4818" width="27.42578125" style="1468" customWidth="1"/>
    <col min="4819" max="4819" width="14.7109375" style="1468" customWidth="1"/>
    <col min="4820" max="4820" width="0.42578125" style="1468" customWidth="1"/>
    <col min="4821" max="4821" width="0.7109375" style="1468" customWidth="1"/>
    <col min="4822" max="4822" width="21.7109375" style="1468" customWidth="1"/>
    <col min="4823" max="4823" width="1.28515625" style="1468" customWidth="1"/>
    <col min="4824" max="4824" width="21.140625" style="1468" customWidth="1"/>
    <col min="4825" max="5029" width="11.42578125" style="1468"/>
    <col min="5030" max="5030" width="0.7109375" style="1468" customWidth="1"/>
    <col min="5031" max="5032" width="1.5703125" style="1468" customWidth="1"/>
    <col min="5033" max="5033" width="16.42578125" style="1468" customWidth="1"/>
    <col min="5034" max="5036" width="10.42578125" style="1468" customWidth="1"/>
    <col min="5037" max="5037" width="8.7109375" style="1468" customWidth="1"/>
    <col min="5038" max="5038" width="0.7109375" style="1468" customWidth="1"/>
    <col min="5039" max="5039" width="3.140625" style="1468" customWidth="1"/>
    <col min="5040" max="5040" width="1.140625" style="1468" customWidth="1"/>
    <col min="5041" max="5041" width="18" style="1468" customWidth="1"/>
    <col min="5042" max="5042" width="9.42578125" style="1468" customWidth="1"/>
    <col min="5043" max="5043" width="8.7109375" style="1468" customWidth="1"/>
    <col min="5044" max="5044" width="9.28515625" style="1468" customWidth="1"/>
    <col min="5045" max="5045" width="10.140625" style="1468" customWidth="1"/>
    <col min="5046" max="5046" width="5.140625" style="1468" customWidth="1"/>
    <col min="5047" max="5047" width="10.140625" style="1468" customWidth="1"/>
    <col min="5048" max="5048" width="6.42578125" style="1468" customWidth="1"/>
    <col min="5049" max="5049" width="11.42578125" style="1468"/>
    <col min="5050" max="5050" width="1.28515625" style="1468" customWidth="1"/>
    <col min="5051" max="5051" width="1.42578125" style="1468" customWidth="1"/>
    <col min="5052" max="5052" width="8.28515625" style="1468" customWidth="1"/>
    <col min="5053" max="5053" width="11.42578125" style="1468"/>
    <col min="5054" max="5055" width="10.7109375" style="1468" customWidth="1"/>
    <col min="5056" max="5056" width="10.28515625" style="1468" customWidth="1"/>
    <col min="5057" max="5057" width="11.28515625" style="1468" customWidth="1"/>
    <col min="5058" max="5058" width="7.7109375" style="1468" customWidth="1"/>
    <col min="5059" max="5059" width="10.140625" style="1468" customWidth="1"/>
    <col min="5060" max="5060" width="6.5703125" style="1468" customWidth="1"/>
    <col min="5061" max="5061" width="1.140625" style="1468" customWidth="1"/>
    <col min="5062" max="5062" width="24.5703125" style="1468" customWidth="1"/>
    <col min="5063" max="5063" width="9.85546875" style="1468" customWidth="1"/>
    <col min="5064" max="5064" width="10.7109375" style="1468" customWidth="1"/>
    <col min="5065" max="5065" width="10.85546875" style="1468" customWidth="1"/>
    <col min="5066" max="5066" width="11.140625" style="1468" customWidth="1"/>
    <col min="5067" max="5067" width="9.85546875" style="1468" customWidth="1"/>
    <col min="5068" max="5068" width="1" style="1468" customWidth="1"/>
    <col min="5069" max="5069" width="16.5703125" style="1468" customWidth="1"/>
    <col min="5070" max="5070" width="0.5703125" style="1468" customWidth="1"/>
    <col min="5071" max="5071" width="0.7109375" style="1468" customWidth="1"/>
    <col min="5072" max="5072" width="27.85546875" style="1468" customWidth="1"/>
    <col min="5073" max="5073" width="0.85546875" style="1468" customWidth="1"/>
    <col min="5074" max="5074" width="27.42578125" style="1468" customWidth="1"/>
    <col min="5075" max="5075" width="14.7109375" style="1468" customWidth="1"/>
    <col min="5076" max="5076" width="0.42578125" style="1468" customWidth="1"/>
    <col min="5077" max="5077" width="0.7109375" style="1468" customWidth="1"/>
    <col min="5078" max="5078" width="21.7109375" style="1468" customWidth="1"/>
    <col min="5079" max="5079" width="1.28515625" style="1468" customWidth="1"/>
    <col min="5080" max="5080" width="21.140625" style="1468" customWidth="1"/>
    <col min="5081" max="5285" width="11.42578125" style="1468"/>
    <col min="5286" max="5286" width="0.7109375" style="1468" customWidth="1"/>
    <col min="5287" max="5288" width="1.5703125" style="1468" customWidth="1"/>
    <col min="5289" max="5289" width="16.42578125" style="1468" customWidth="1"/>
    <col min="5290" max="5292" width="10.42578125" style="1468" customWidth="1"/>
    <col min="5293" max="5293" width="8.7109375" style="1468" customWidth="1"/>
    <col min="5294" max="5294" width="0.7109375" style="1468" customWidth="1"/>
    <col min="5295" max="5295" width="3.140625" style="1468" customWidth="1"/>
    <col min="5296" max="5296" width="1.140625" style="1468" customWidth="1"/>
    <col min="5297" max="5297" width="18" style="1468" customWidth="1"/>
    <col min="5298" max="5298" width="9.42578125" style="1468" customWidth="1"/>
    <col min="5299" max="5299" width="8.7109375" style="1468" customWidth="1"/>
    <col min="5300" max="5300" width="9.28515625" style="1468" customWidth="1"/>
    <col min="5301" max="5301" width="10.140625" style="1468" customWidth="1"/>
    <col min="5302" max="5302" width="5.140625" style="1468" customWidth="1"/>
    <col min="5303" max="5303" width="10.140625" style="1468" customWidth="1"/>
    <col min="5304" max="5304" width="6.42578125" style="1468" customWidth="1"/>
    <col min="5305" max="5305" width="11.42578125" style="1468"/>
    <col min="5306" max="5306" width="1.28515625" style="1468" customWidth="1"/>
    <col min="5307" max="5307" width="1.42578125" style="1468" customWidth="1"/>
    <col min="5308" max="5308" width="8.28515625" style="1468" customWidth="1"/>
    <col min="5309" max="5309" width="11.42578125" style="1468"/>
    <col min="5310" max="5311" width="10.7109375" style="1468" customWidth="1"/>
    <col min="5312" max="5312" width="10.28515625" style="1468" customWidth="1"/>
    <col min="5313" max="5313" width="11.28515625" style="1468" customWidth="1"/>
    <col min="5314" max="5314" width="7.7109375" style="1468" customWidth="1"/>
    <col min="5315" max="5315" width="10.140625" style="1468" customWidth="1"/>
    <col min="5316" max="5316" width="6.5703125" style="1468" customWidth="1"/>
    <col min="5317" max="5317" width="1.140625" style="1468" customWidth="1"/>
    <col min="5318" max="5318" width="24.5703125" style="1468" customWidth="1"/>
    <col min="5319" max="5319" width="9.85546875" style="1468" customWidth="1"/>
    <col min="5320" max="5320" width="10.7109375" style="1468" customWidth="1"/>
    <col min="5321" max="5321" width="10.85546875" style="1468" customWidth="1"/>
    <col min="5322" max="5322" width="11.140625" style="1468" customWidth="1"/>
    <col min="5323" max="5323" width="9.85546875" style="1468" customWidth="1"/>
    <col min="5324" max="5324" width="1" style="1468" customWidth="1"/>
    <col min="5325" max="5325" width="16.5703125" style="1468" customWidth="1"/>
    <col min="5326" max="5326" width="0.5703125" style="1468" customWidth="1"/>
    <col min="5327" max="5327" width="0.7109375" style="1468" customWidth="1"/>
    <col min="5328" max="5328" width="27.85546875" style="1468" customWidth="1"/>
    <col min="5329" max="5329" width="0.85546875" style="1468" customWidth="1"/>
    <col min="5330" max="5330" width="27.42578125" style="1468" customWidth="1"/>
    <col min="5331" max="5331" width="14.7109375" style="1468" customWidth="1"/>
    <col min="5332" max="5332" width="0.42578125" style="1468" customWidth="1"/>
    <col min="5333" max="5333" width="0.7109375" style="1468" customWidth="1"/>
    <col min="5334" max="5334" width="21.7109375" style="1468" customWidth="1"/>
    <col min="5335" max="5335" width="1.28515625" style="1468" customWidth="1"/>
    <col min="5336" max="5336" width="21.140625" style="1468" customWidth="1"/>
    <col min="5337" max="5541" width="11.42578125" style="1468"/>
    <col min="5542" max="5542" width="0.7109375" style="1468" customWidth="1"/>
    <col min="5543" max="5544" width="1.5703125" style="1468" customWidth="1"/>
    <col min="5545" max="5545" width="16.42578125" style="1468" customWidth="1"/>
    <col min="5546" max="5548" width="10.42578125" style="1468" customWidth="1"/>
    <col min="5549" max="5549" width="8.7109375" style="1468" customWidth="1"/>
    <col min="5550" max="5550" width="0.7109375" style="1468" customWidth="1"/>
    <col min="5551" max="5551" width="3.140625" style="1468" customWidth="1"/>
    <col min="5552" max="5552" width="1.140625" style="1468" customWidth="1"/>
    <col min="5553" max="5553" width="18" style="1468" customWidth="1"/>
    <col min="5554" max="5554" width="9.42578125" style="1468" customWidth="1"/>
    <col min="5555" max="5555" width="8.7109375" style="1468" customWidth="1"/>
    <col min="5556" max="5556" width="9.28515625" style="1468" customWidth="1"/>
    <col min="5557" max="5557" width="10.140625" style="1468" customWidth="1"/>
    <col min="5558" max="5558" width="5.140625" style="1468" customWidth="1"/>
    <col min="5559" max="5559" width="10.140625" style="1468" customWidth="1"/>
    <col min="5560" max="5560" width="6.42578125" style="1468" customWidth="1"/>
    <col min="5561" max="5561" width="11.42578125" style="1468"/>
    <col min="5562" max="5562" width="1.28515625" style="1468" customWidth="1"/>
    <col min="5563" max="5563" width="1.42578125" style="1468" customWidth="1"/>
    <col min="5564" max="5564" width="8.28515625" style="1468" customWidth="1"/>
    <col min="5565" max="5565" width="11.42578125" style="1468"/>
    <col min="5566" max="5567" width="10.7109375" style="1468" customWidth="1"/>
    <col min="5568" max="5568" width="10.28515625" style="1468" customWidth="1"/>
    <col min="5569" max="5569" width="11.28515625" style="1468" customWidth="1"/>
    <col min="5570" max="5570" width="7.7109375" style="1468" customWidth="1"/>
    <col min="5571" max="5571" width="10.140625" style="1468" customWidth="1"/>
    <col min="5572" max="5572" width="6.5703125" style="1468" customWidth="1"/>
    <col min="5573" max="5573" width="1.140625" style="1468" customWidth="1"/>
    <col min="5574" max="5574" width="24.5703125" style="1468" customWidth="1"/>
    <col min="5575" max="5575" width="9.85546875" style="1468" customWidth="1"/>
    <col min="5576" max="5576" width="10.7109375" style="1468" customWidth="1"/>
    <col min="5577" max="5577" width="10.85546875" style="1468" customWidth="1"/>
    <col min="5578" max="5578" width="11.140625" style="1468" customWidth="1"/>
    <col min="5579" max="5579" width="9.85546875" style="1468" customWidth="1"/>
    <col min="5580" max="5580" width="1" style="1468" customWidth="1"/>
    <col min="5581" max="5581" width="16.5703125" style="1468" customWidth="1"/>
    <col min="5582" max="5582" width="0.5703125" style="1468" customWidth="1"/>
    <col min="5583" max="5583" width="0.7109375" style="1468" customWidth="1"/>
    <col min="5584" max="5584" width="27.85546875" style="1468" customWidth="1"/>
    <col min="5585" max="5585" width="0.85546875" style="1468" customWidth="1"/>
    <col min="5586" max="5586" width="27.42578125" style="1468" customWidth="1"/>
    <col min="5587" max="5587" width="14.7109375" style="1468" customWidth="1"/>
    <col min="5588" max="5588" width="0.42578125" style="1468" customWidth="1"/>
    <col min="5589" max="5589" width="0.7109375" style="1468" customWidth="1"/>
    <col min="5590" max="5590" width="21.7109375" style="1468" customWidth="1"/>
    <col min="5591" max="5591" width="1.28515625" style="1468" customWidth="1"/>
    <col min="5592" max="5592" width="21.140625" style="1468" customWidth="1"/>
    <col min="5593" max="5797" width="11.42578125" style="1468"/>
    <col min="5798" max="5798" width="0.7109375" style="1468" customWidth="1"/>
    <col min="5799" max="5800" width="1.5703125" style="1468" customWidth="1"/>
    <col min="5801" max="5801" width="16.42578125" style="1468" customWidth="1"/>
    <col min="5802" max="5804" width="10.42578125" style="1468" customWidth="1"/>
    <col min="5805" max="5805" width="8.7109375" style="1468" customWidth="1"/>
    <col min="5806" max="5806" width="0.7109375" style="1468" customWidth="1"/>
    <col min="5807" max="5807" width="3.140625" style="1468" customWidth="1"/>
    <col min="5808" max="5808" width="1.140625" style="1468" customWidth="1"/>
    <col min="5809" max="5809" width="18" style="1468" customWidth="1"/>
    <col min="5810" max="5810" width="9.42578125" style="1468" customWidth="1"/>
    <col min="5811" max="5811" width="8.7109375" style="1468" customWidth="1"/>
    <col min="5812" max="5812" width="9.28515625" style="1468" customWidth="1"/>
    <col min="5813" max="5813" width="10.140625" style="1468" customWidth="1"/>
    <col min="5814" max="5814" width="5.140625" style="1468" customWidth="1"/>
    <col min="5815" max="5815" width="10.140625" style="1468" customWidth="1"/>
    <col min="5816" max="5816" width="6.42578125" style="1468" customWidth="1"/>
    <col min="5817" max="5817" width="11.42578125" style="1468"/>
    <col min="5818" max="5818" width="1.28515625" style="1468" customWidth="1"/>
    <col min="5819" max="5819" width="1.42578125" style="1468" customWidth="1"/>
    <col min="5820" max="5820" width="8.28515625" style="1468" customWidth="1"/>
    <col min="5821" max="5821" width="11.42578125" style="1468"/>
    <col min="5822" max="5823" width="10.7109375" style="1468" customWidth="1"/>
    <col min="5824" max="5824" width="10.28515625" style="1468" customWidth="1"/>
    <col min="5825" max="5825" width="11.28515625" style="1468" customWidth="1"/>
    <col min="5826" max="5826" width="7.7109375" style="1468" customWidth="1"/>
    <col min="5827" max="5827" width="10.140625" style="1468" customWidth="1"/>
    <col min="5828" max="5828" width="6.5703125" style="1468" customWidth="1"/>
    <col min="5829" max="5829" width="1.140625" style="1468" customWidth="1"/>
    <col min="5830" max="5830" width="24.5703125" style="1468" customWidth="1"/>
    <col min="5831" max="5831" width="9.85546875" style="1468" customWidth="1"/>
    <col min="5832" max="5832" width="10.7109375" style="1468" customWidth="1"/>
    <col min="5833" max="5833" width="10.85546875" style="1468" customWidth="1"/>
    <col min="5834" max="5834" width="11.140625" style="1468" customWidth="1"/>
    <col min="5835" max="5835" width="9.85546875" style="1468" customWidth="1"/>
    <col min="5836" max="5836" width="1" style="1468" customWidth="1"/>
    <col min="5837" max="5837" width="16.5703125" style="1468" customWidth="1"/>
    <col min="5838" max="5838" width="0.5703125" style="1468" customWidth="1"/>
    <col min="5839" max="5839" width="0.7109375" style="1468" customWidth="1"/>
    <col min="5840" max="5840" width="27.85546875" style="1468" customWidth="1"/>
    <col min="5841" max="5841" width="0.85546875" style="1468" customWidth="1"/>
    <col min="5842" max="5842" width="27.42578125" style="1468" customWidth="1"/>
    <col min="5843" max="5843" width="14.7109375" style="1468" customWidth="1"/>
    <col min="5844" max="5844" width="0.42578125" style="1468" customWidth="1"/>
    <col min="5845" max="5845" width="0.7109375" style="1468" customWidth="1"/>
    <col min="5846" max="5846" width="21.7109375" style="1468" customWidth="1"/>
    <col min="5847" max="5847" width="1.28515625" style="1468" customWidth="1"/>
    <col min="5848" max="5848" width="21.140625" style="1468" customWidth="1"/>
    <col min="5849" max="6053" width="11.42578125" style="1468"/>
    <col min="6054" max="6054" width="0.7109375" style="1468" customWidth="1"/>
    <col min="6055" max="6056" width="1.5703125" style="1468" customWidth="1"/>
    <col min="6057" max="6057" width="16.42578125" style="1468" customWidth="1"/>
    <col min="6058" max="6060" width="10.42578125" style="1468" customWidth="1"/>
    <col min="6061" max="6061" width="8.7109375" style="1468" customWidth="1"/>
    <col min="6062" max="6062" width="0.7109375" style="1468" customWidth="1"/>
    <col min="6063" max="6063" width="3.140625" style="1468" customWidth="1"/>
    <col min="6064" max="6064" width="1.140625" style="1468" customWidth="1"/>
    <col min="6065" max="6065" width="18" style="1468" customWidth="1"/>
    <col min="6066" max="6066" width="9.42578125" style="1468" customWidth="1"/>
    <col min="6067" max="6067" width="8.7109375" style="1468" customWidth="1"/>
    <col min="6068" max="6068" width="9.28515625" style="1468" customWidth="1"/>
    <col min="6069" max="6069" width="10.140625" style="1468" customWidth="1"/>
    <col min="6070" max="6070" width="5.140625" style="1468" customWidth="1"/>
    <col min="6071" max="6071" width="10.140625" style="1468" customWidth="1"/>
    <col min="6072" max="6072" width="6.42578125" style="1468" customWidth="1"/>
    <col min="6073" max="6073" width="11.42578125" style="1468"/>
    <col min="6074" max="6074" width="1.28515625" style="1468" customWidth="1"/>
    <col min="6075" max="6075" width="1.42578125" style="1468" customWidth="1"/>
    <col min="6076" max="6076" width="8.28515625" style="1468" customWidth="1"/>
    <col min="6077" max="6077" width="11.42578125" style="1468"/>
    <col min="6078" max="6079" width="10.7109375" style="1468" customWidth="1"/>
    <col min="6080" max="6080" width="10.28515625" style="1468" customWidth="1"/>
    <col min="6081" max="6081" width="11.28515625" style="1468" customWidth="1"/>
    <col min="6082" max="6082" width="7.7109375" style="1468" customWidth="1"/>
    <col min="6083" max="6083" width="10.140625" style="1468" customWidth="1"/>
    <col min="6084" max="6084" width="6.5703125" style="1468" customWidth="1"/>
    <col min="6085" max="6085" width="1.140625" style="1468" customWidth="1"/>
    <col min="6086" max="6086" width="24.5703125" style="1468" customWidth="1"/>
    <col min="6087" max="6087" width="9.85546875" style="1468" customWidth="1"/>
    <col min="6088" max="6088" width="10.7109375" style="1468" customWidth="1"/>
    <col min="6089" max="6089" width="10.85546875" style="1468" customWidth="1"/>
    <col min="6090" max="6090" width="11.140625" style="1468" customWidth="1"/>
    <col min="6091" max="6091" width="9.85546875" style="1468" customWidth="1"/>
    <col min="6092" max="6092" width="1" style="1468" customWidth="1"/>
    <col min="6093" max="6093" width="16.5703125" style="1468" customWidth="1"/>
    <col min="6094" max="6094" width="0.5703125" style="1468" customWidth="1"/>
    <col min="6095" max="6095" width="0.7109375" style="1468" customWidth="1"/>
    <col min="6096" max="6096" width="27.85546875" style="1468" customWidth="1"/>
    <col min="6097" max="6097" width="0.85546875" style="1468" customWidth="1"/>
    <col min="6098" max="6098" width="27.42578125" style="1468" customWidth="1"/>
    <col min="6099" max="6099" width="14.7109375" style="1468" customWidth="1"/>
    <col min="6100" max="6100" width="0.42578125" style="1468" customWidth="1"/>
    <col min="6101" max="6101" width="0.7109375" style="1468" customWidth="1"/>
    <col min="6102" max="6102" width="21.7109375" style="1468" customWidth="1"/>
    <col min="6103" max="6103" width="1.28515625" style="1468" customWidth="1"/>
    <col min="6104" max="6104" width="21.140625" style="1468" customWidth="1"/>
    <col min="6105" max="6309" width="11.42578125" style="1468"/>
    <col min="6310" max="6310" width="0.7109375" style="1468" customWidth="1"/>
    <col min="6311" max="6312" width="1.5703125" style="1468" customWidth="1"/>
    <col min="6313" max="6313" width="16.42578125" style="1468" customWidth="1"/>
    <col min="6314" max="6316" width="10.42578125" style="1468" customWidth="1"/>
    <col min="6317" max="6317" width="8.7109375" style="1468" customWidth="1"/>
    <col min="6318" max="6318" width="0.7109375" style="1468" customWidth="1"/>
    <col min="6319" max="6319" width="3.140625" style="1468" customWidth="1"/>
    <col min="6320" max="6320" width="1.140625" style="1468" customWidth="1"/>
    <col min="6321" max="6321" width="18" style="1468" customWidth="1"/>
    <col min="6322" max="6322" width="9.42578125" style="1468" customWidth="1"/>
    <col min="6323" max="6323" width="8.7109375" style="1468" customWidth="1"/>
    <col min="6324" max="6324" width="9.28515625" style="1468" customWidth="1"/>
    <col min="6325" max="6325" width="10.140625" style="1468" customWidth="1"/>
    <col min="6326" max="6326" width="5.140625" style="1468" customWidth="1"/>
    <col min="6327" max="6327" width="10.140625" style="1468" customWidth="1"/>
    <col min="6328" max="6328" width="6.42578125" style="1468" customWidth="1"/>
    <col min="6329" max="6329" width="11.42578125" style="1468"/>
    <col min="6330" max="6330" width="1.28515625" style="1468" customWidth="1"/>
    <col min="6331" max="6331" width="1.42578125" style="1468" customWidth="1"/>
    <col min="6332" max="6332" width="8.28515625" style="1468" customWidth="1"/>
    <col min="6333" max="6333" width="11.42578125" style="1468"/>
    <col min="6334" max="6335" width="10.7109375" style="1468" customWidth="1"/>
    <col min="6336" max="6336" width="10.28515625" style="1468" customWidth="1"/>
    <col min="6337" max="6337" width="11.28515625" style="1468" customWidth="1"/>
    <col min="6338" max="6338" width="7.7109375" style="1468" customWidth="1"/>
    <col min="6339" max="6339" width="10.140625" style="1468" customWidth="1"/>
    <col min="6340" max="6340" width="6.5703125" style="1468" customWidth="1"/>
    <col min="6341" max="6341" width="1.140625" style="1468" customWidth="1"/>
    <col min="6342" max="6342" width="24.5703125" style="1468" customWidth="1"/>
    <col min="6343" max="6343" width="9.85546875" style="1468" customWidth="1"/>
    <col min="6344" max="6344" width="10.7109375" style="1468" customWidth="1"/>
    <col min="6345" max="6345" width="10.85546875" style="1468" customWidth="1"/>
    <col min="6346" max="6346" width="11.140625" style="1468" customWidth="1"/>
    <col min="6347" max="6347" width="9.85546875" style="1468" customWidth="1"/>
    <col min="6348" max="6348" width="1" style="1468" customWidth="1"/>
    <col min="6349" max="6349" width="16.5703125" style="1468" customWidth="1"/>
    <col min="6350" max="6350" width="0.5703125" style="1468" customWidth="1"/>
    <col min="6351" max="6351" width="0.7109375" style="1468" customWidth="1"/>
    <col min="6352" max="6352" width="27.85546875" style="1468" customWidth="1"/>
    <col min="6353" max="6353" width="0.85546875" style="1468" customWidth="1"/>
    <col min="6354" max="6354" width="27.42578125" style="1468" customWidth="1"/>
    <col min="6355" max="6355" width="14.7109375" style="1468" customWidth="1"/>
    <col min="6356" max="6356" width="0.42578125" style="1468" customWidth="1"/>
    <col min="6357" max="6357" width="0.7109375" style="1468" customWidth="1"/>
    <col min="6358" max="6358" width="21.7109375" style="1468" customWidth="1"/>
    <col min="6359" max="6359" width="1.28515625" style="1468" customWidth="1"/>
    <col min="6360" max="6360" width="21.140625" style="1468" customWidth="1"/>
    <col min="6361" max="6565" width="11.42578125" style="1468"/>
    <col min="6566" max="6566" width="0.7109375" style="1468" customWidth="1"/>
    <col min="6567" max="6568" width="1.5703125" style="1468" customWidth="1"/>
    <col min="6569" max="6569" width="16.42578125" style="1468" customWidth="1"/>
    <col min="6570" max="6572" width="10.42578125" style="1468" customWidth="1"/>
    <col min="6573" max="6573" width="8.7109375" style="1468" customWidth="1"/>
    <col min="6574" max="6574" width="0.7109375" style="1468" customWidth="1"/>
    <col min="6575" max="6575" width="3.140625" style="1468" customWidth="1"/>
    <col min="6576" max="6576" width="1.140625" style="1468" customWidth="1"/>
    <col min="6577" max="6577" width="18" style="1468" customWidth="1"/>
    <col min="6578" max="6578" width="9.42578125" style="1468" customWidth="1"/>
    <col min="6579" max="6579" width="8.7109375" style="1468" customWidth="1"/>
    <col min="6580" max="6580" width="9.28515625" style="1468" customWidth="1"/>
    <col min="6581" max="6581" width="10.140625" style="1468" customWidth="1"/>
    <col min="6582" max="6582" width="5.140625" style="1468" customWidth="1"/>
    <col min="6583" max="6583" width="10.140625" style="1468" customWidth="1"/>
    <col min="6584" max="6584" width="6.42578125" style="1468" customWidth="1"/>
    <col min="6585" max="6585" width="11.42578125" style="1468"/>
    <col min="6586" max="6586" width="1.28515625" style="1468" customWidth="1"/>
    <col min="6587" max="6587" width="1.42578125" style="1468" customWidth="1"/>
    <col min="6588" max="6588" width="8.28515625" style="1468" customWidth="1"/>
    <col min="6589" max="6589" width="11.42578125" style="1468"/>
    <col min="6590" max="6591" width="10.7109375" style="1468" customWidth="1"/>
    <col min="6592" max="6592" width="10.28515625" style="1468" customWidth="1"/>
    <col min="6593" max="6593" width="11.28515625" style="1468" customWidth="1"/>
    <col min="6594" max="6594" width="7.7109375" style="1468" customWidth="1"/>
    <col min="6595" max="6595" width="10.140625" style="1468" customWidth="1"/>
    <col min="6596" max="6596" width="6.5703125" style="1468" customWidth="1"/>
    <col min="6597" max="6597" width="1.140625" style="1468" customWidth="1"/>
    <col min="6598" max="6598" width="24.5703125" style="1468" customWidth="1"/>
    <col min="6599" max="6599" width="9.85546875" style="1468" customWidth="1"/>
    <col min="6600" max="6600" width="10.7109375" style="1468" customWidth="1"/>
    <col min="6601" max="6601" width="10.85546875" style="1468" customWidth="1"/>
    <col min="6602" max="6602" width="11.140625" style="1468" customWidth="1"/>
    <col min="6603" max="6603" width="9.85546875" style="1468" customWidth="1"/>
    <col min="6604" max="6604" width="1" style="1468" customWidth="1"/>
    <col min="6605" max="6605" width="16.5703125" style="1468" customWidth="1"/>
    <col min="6606" max="6606" width="0.5703125" style="1468" customWidth="1"/>
    <col min="6607" max="6607" width="0.7109375" style="1468" customWidth="1"/>
    <col min="6608" max="6608" width="27.85546875" style="1468" customWidth="1"/>
    <col min="6609" max="6609" width="0.85546875" style="1468" customWidth="1"/>
    <col min="6610" max="6610" width="27.42578125" style="1468" customWidth="1"/>
    <col min="6611" max="6611" width="14.7109375" style="1468" customWidth="1"/>
    <col min="6612" max="6612" width="0.42578125" style="1468" customWidth="1"/>
    <col min="6613" max="6613" width="0.7109375" style="1468" customWidth="1"/>
    <col min="6614" max="6614" width="21.7109375" style="1468" customWidth="1"/>
    <col min="6615" max="6615" width="1.28515625" style="1468" customWidth="1"/>
    <col min="6616" max="6616" width="21.140625" style="1468" customWidth="1"/>
    <col min="6617" max="6821" width="11.42578125" style="1468"/>
    <col min="6822" max="6822" width="0.7109375" style="1468" customWidth="1"/>
    <col min="6823" max="6824" width="1.5703125" style="1468" customWidth="1"/>
    <col min="6825" max="6825" width="16.42578125" style="1468" customWidth="1"/>
    <col min="6826" max="6828" width="10.42578125" style="1468" customWidth="1"/>
    <col min="6829" max="6829" width="8.7109375" style="1468" customWidth="1"/>
    <col min="6830" max="6830" width="0.7109375" style="1468" customWidth="1"/>
    <col min="6831" max="6831" width="3.140625" style="1468" customWidth="1"/>
    <col min="6832" max="6832" width="1.140625" style="1468" customWidth="1"/>
    <col min="6833" max="6833" width="18" style="1468" customWidth="1"/>
    <col min="6834" max="6834" width="9.42578125" style="1468" customWidth="1"/>
    <col min="6835" max="6835" width="8.7109375" style="1468" customWidth="1"/>
    <col min="6836" max="6836" width="9.28515625" style="1468" customWidth="1"/>
    <col min="6837" max="6837" width="10.140625" style="1468" customWidth="1"/>
    <col min="6838" max="6838" width="5.140625" style="1468" customWidth="1"/>
    <col min="6839" max="6839" width="10.140625" style="1468" customWidth="1"/>
    <col min="6840" max="6840" width="6.42578125" style="1468" customWidth="1"/>
    <col min="6841" max="6841" width="11.42578125" style="1468"/>
    <col min="6842" max="6842" width="1.28515625" style="1468" customWidth="1"/>
    <col min="6843" max="6843" width="1.42578125" style="1468" customWidth="1"/>
    <col min="6844" max="6844" width="8.28515625" style="1468" customWidth="1"/>
    <col min="6845" max="6845" width="11.42578125" style="1468"/>
    <col min="6846" max="6847" width="10.7109375" style="1468" customWidth="1"/>
    <col min="6848" max="6848" width="10.28515625" style="1468" customWidth="1"/>
    <col min="6849" max="6849" width="11.28515625" style="1468" customWidth="1"/>
    <col min="6850" max="6850" width="7.7109375" style="1468" customWidth="1"/>
    <col min="6851" max="6851" width="10.140625" style="1468" customWidth="1"/>
    <col min="6852" max="6852" width="6.5703125" style="1468" customWidth="1"/>
    <col min="6853" max="6853" width="1.140625" style="1468" customWidth="1"/>
    <col min="6854" max="6854" width="24.5703125" style="1468" customWidth="1"/>
    <col min="6855" max="6855" width="9.85546875" style="1468" customWidth="1"/>
    <col min="6856" max="6856" width="10.7109375" style="1468" customWidth="1"/>
    <col min="6857" max="6857" width="10.85546875" style="1468" customWidth="1"/>
    <col min="6858" max="6858" width="11.140625" style="1468" customWidth="1"/>
    <col min="6859" max="6859" width="9.85546875" style="1468" customWidth="1"/>
    <col min="6860" max="6860" width="1" style="1468" customWidth="1"/>
    <col min="6861" max="6861" width="16.5703125" style="1468" customWidth="1"/>
    <col min="6862" max="6862" width="0.5703125" style="1468" customWidth="1"/>
    <col min="6863" max="6863" width="0.7109375" style="1468" customWidth="1"/>
    <col min="6864" max="6864" width="27.85546875" style="1468" customWidth="1"/>
    <col min="6865" max="6865" width="0.85546875" style="1468" customWidth="1"/>
    <col min="6866" max="6866" width="27.42578125" style="1468" customWidth="1"/>
    <col min="6867" max="6867" width="14.7109375" style="1468" customWidth="1"/>
    <col min="6868" max="6868" width="0.42578125" style="1468" customWidth="1"/>
    <col min="6869" max="6869" width="0.7109375" style="1468" customWidth="1"/>
    <col min="6870" max="6870" width="21.7109375" style="1468" customWidth="1"/>
    <col min="6871" max="6871" width="1.28515625" style="1468" customWidth="1"/>
    <col min="6872" max="6872" width="21.140625" style="1468" customWidth="1"/>
    <col min="6873" max="7077" width="11.42578125" style="1468"/>
    <col min="7078" max="7078" width="0.7109375" style="1468" customWidth="1"/>
    <col min="7079" max="7080" width="1.5703125" style="1468" customWidth="1"/>
    <col min="7081" max="7081" width="16.42578125" style="1468" customWidth="1"/>
    <col min="7082" max="7084" width="10.42578125" style="1468" customWidth="1"/>
    <col min="7085" max="7085" width="8.7109375" style="1468" customWidth="1"/>
    <col min="7086" max="7086" width="0.7109375" style="1468" customWidth="1"/>
    <col min="7087" max="7087" width="3.140625" style="1468" customWidth="1"/>
    <col min="7088" max="7088" width="1.140625" style="1468" customWidth="1"/>
    <col min="7089" max="7089" width="18" style="1468" customWidth="1"/>
    <col min="7090" max="7090" width="9.42578125" style="1468" customWidth="1"/>
    <col min="7091" max="7091" width="8.7109375" style="1468" customWidth="1"/>
    <col min="7092" max="7092" width="9.28515625" style="1468" customWidth="1"/>
    <col min="7093" max="7093" width="10.140625" style="1468" customWidth="1"/>
    <col min="7094" max="7094" width="5.140625" style="1468" customWidth="1"/>
    <col min="7095" max="7095" width="10.140625" style="1468" customWidth="1"/>
    <col min="7096" max="7096" width="6.42578125" style="1468" customWidth="1"/>
    <col min="7097" max="7097" width="11.42578125" style="1468"/>
    <col min="7098" max="7098" width="1.28515625" style="1468" customWidth="1"/>
    <col min="7099" max="7099" width="1.42578125" style="1468" customWidth="1"/>
    <col min="7100" max="7100" width="8.28515625" style="1468" customWidth="1"/>
    <col min="7101" max="7101" width="11.42578125" style="1468"/>
    <col min="7102" max="7103" width="10.7109375" style="1468" customWidth="1"/>
    <col min="7104" max="7104" width="10.28515625" style="1468" customWidth="1"/>
    <col min="7105" max="7105" width="11.28515625" style="1468" customWidth="1"/>
    <col min="7106" max="7106" width="7.7109375" style="1468" customWidth="1"/>
    <col min="7107" max="7107" width="10.140625" style="1468" customWidth="1"/>
    <col min="7108" max="7108" width="6.5703125" style="1468" customWidth="1"/>
    <col min="7109" max="7109" width="1.140625" style="1468" customWidth="1"/>
    <col min="7110" max="7110" width="24.5703125" style="1468" customWidth="1"/>
    <col min="7111" max="7111" width="9.85546875" style="1468" customWidth="1"/>
    <col min="7112" max="7112" width="10.7109375" style="1468" customWidth="1"/>
    <col min="7113" max="7113" width="10.85546875" style="1468" customWidth="1"/>
    <col min="7114" max="7114" width="11.140625" style="1468" customWidth="1"/>
    <col min="7115" max="7115" width="9.85546875" style="1468" customWidth="1"/>
    <col min="7116" max="7116" width="1" style="1468" customWidth="1"/>
    <col min="7117" max="7117" width="16.5703125" style="1468" customWidth="1"/>
    <col min="7118" max="7118" width="0.5703125" style="1468" customWidth="1"/>
    <col min="7119" max="7119" width="0.7109375" style="1468" customWidth="1"/>
    <col min="7120" max="7120" width="27.85546875" style="1468" customWidth="1"/>
    <col min="7121" max="7121" width="0.85546875" style="1468" customWidth="1"/>
    <col min="7122" max="7122" width="27.42578125" style="1468" customWidth="1"/>
    <col min="7123" max="7123" width="14.7109375" style="1468" customWidth="1"/>
    <col min="7124" max="7124" width="0.42578125" style="1468" customWidth="1"/>
    <col min="7125" max="7125" width="0.7109375" style="1468" customWidth="1"/>
    <col min="7126" max="7126" width="21.7109375" style="1468" customWidth="1"/>
    <col min="7127" max="7127" width="1.28515625" style="1468" customWidth="1"/>
    <col min="7128" max="7128" width="21.140625" style="1468" customWidth="1"/>
    <col min="7129" max="7333" width="11.42578125" style="1468"/>
    <col min="7334" max="7334" width="0.7109375" style="1468" customWidth="1"/>
    <col min="7335" max="7336" width="1.5703125" style="1468" customWidth="1"/>
    <col min="7337" max="7337" width="16.42578125" style="1468" customWidth="1"/>
    <col min="7338" max="7340" width="10.42578125" style="1468" customWidth="1"/>
    <col min="7341" max="7341" width="8.7109375" style="1468" customWidth="1"/>
    <col min="7342" max="7342" width="0.7109375" style="1468" customWidth="1"/>
    <col min="7343" max="7343" width="3.140625" style="1468" customWidth="1"/>
    <col min="7344" max="7344" width="1.140625" style="1468" customWidth="1"/>
    <col min="7345" max="7345" width="18" style="1468" customWidth="1"/>
    <col min="7346" max="7346" width="9.42578125" style="1468" customWidth="1"/>
    <col min="7347" max="7347" width="8.7109375" style="1468" customWidth="1"/>
    <col min="7348" max="7348" width="9.28515625" style="1468" customWidth="1"/>
    <col min="7349" max="7349" width="10.140625" style="1468" customWidth="1"/>
    <col min="7350" max="7350" width="5.140625" style="1468" customWidth="1"/>
    <col min="7351" max="7351" width="10.140625" style="1468" customWidth="1"/>
    <col min="7352" max="7352" width="6.42578125" style="1468" customWidth="1"/>
    <col min="7353" max="7353" width="11.42578125" style="1468"/>
    <col min="7354" max="7354" width="1.28515625" style="1468" customWidth="1"/>
    <col min="7355" max="7355" width="1.42578125" style="1468" customWidth="1"/>
    <col min="7356" max="7356" width="8.28515625" style="1468" customWidth="1"/>
    <col min="7357" max="7357" width="11.42578125" style="1468"/>
    <col min="7358" max="7359" width="10.7109375" style="1468" customWidth="1"/>
    <col min="7360" max="7360" width="10.28515625" style="1468" customWidth="1"/>
    <col min="7361" max="7361" width="11.28515625" style="1468" customWidth="1"/>
    <col min="7362" max="7362" width="7.7109375" style="1468" customWidth="1"/>
    <col min="7363" max="7363" width="10.140625" style="1468" customWidth="1"/>
    <col min="7364" max="7364" width="6.5703125" style="1468" customWidth="1"/>
    <col min="7365" max="7365" width="1.140625" style="1468" customWidth="1"/>
    <col min="7366" max="7366" width="24.5703125" style="1468" customWidth="1"/>
    <col min="7367" max="7367" width="9.85546875" style="1468" customWidth="1"/>
    <col min="7368" max="7368" width="10.7109375" style="1468" customWidth="1"/>
    <col min="7369" max="7369" width="10.85546875" style="1468" customWidth="1"/>
    <col min="7370" max="7370" width="11.140625" style="1468" customWidth="1"/>
    <col min="7371" max="7371" width="9.85546875" style="1468" customWidth="1"/>
    <col min="7372" max="7372" width="1" style="1468" customWidth="1"/>
    <col min="7373" max="7373" width="16.5703125" style="1468" customWidth="1"/>
    <col min="7374" max="7374" width="0.5703125" style="1468" customWidth="1"/>
    <col min="7375" max="7375" width="0.7109375" style="1468" customWidth="1"/>
    <col min="7376" max="7376" width="27.85546875" style="1468" customWidth="1"/>
    <col min="7377" max="7377" width="0.85546875" style="1468" customWidth="1"/>
    <col min="7378" max="7378" width="27.42578125" style="1468" customWidth="1"/>
    <col min="7379" max="7379" width="14.7109375" style="1468" customWidth="1"/>
    <col min="7380" max="7380" width="0.42578125" style="1468" customWidth="1"/>
    <col min="7381" max="7381" width="0.7109375" style="1468" customWidth="1"/>
    <col min="7382" max="7382" width="21.7109375" style="1468" customWidth="1"/>
    <col min="7383" max="7383" width="1.28515625" style="1468" customWidth="1"/>
    <col min="7384" max="7384" width="21.140625" style="1468" customWidth="1"/>
    <col min="7385" max="7589" width="11.42578125" style="1468"/>
    <col min="7590" max="7590" width="0.7109375" style="1468" customWidth="1"/>
    <col min="7591" max="7592" width="1.5703125" style="1468" customWidth="1"/>
    <col min="7593" max="7593" width="16.42578125" style="1468" customWidth="1"/>
    <col min="7594" max="7596" width="10.42578125" style="1468" customWidth="1"/>
    <col min="7597" max="7597" width="8.7109375" style="1468" customWidth="1"/>
    <col min="7598" max="7598" width="0.7109375" style="1468" customWidth="1"/>
    <col min="7599" max="7599" width="3.140625" style="1468" customWidth="1"/>
    <col min="7600" max="7600" width="1.140625" style="1468" customWidth="1"/>
    <col min="7601" max="7601" width="18" style="1468" customWidth="1"/>
    <col min="7602" max="7602" width="9.42578125" style="1468" customWidth="1"/>
    <col min="7603" max="7603" width="8.7109375" style="1468" customWidth="1"/>
    <col min="7604" max="7604" width="9.28515625" style="1468" customWidth="1"/>
    <col min="7605" max="7605" width="10.140625" style="1468" customWidth="1"/>
    <col min="7606" max="7606" width="5.140625" style="1468" customWidth="1"/>
    <col min="7607" max="7607" width="10.140625" style="1468" customWidth="1"/>
    <col min="7608" max="7608" width="6.42578125" style="1468" customWidth="1"/>
    <col min="7609" max="7609" width="11.42578125" style="1468"/>
    <col min="7610" max="7610" width="1.28515625" style="1468" customWidth="1"/>
    <col min="7611" max="7611" width="1.42578125" style="1468" customWidth="1"/>
    <col min="7612" max="7612" width="8.28515625" style="1468" customWidth="1"/>
    <col min="7613" max="7613" width="11.42578125" style="1468"/>
    <col min="7614" max="7615" width="10.7109375" style="1468" customWidth="1"/>
    <col min="7616" max="7616" width="10.28515625" style="1468" customWidth="1"/>
    <col min="7617" max="7617" width="11.28515625" style="1468" customWidth="1"/>
    <col min="7618" max="7618" width="7.7109375" style="1468" customWidth="1"/>
    <col min="7619" max="7619" width="10.140625" style="1468" customWidth="1"/>
    <col min="7620" max="7620" width="6.5703125" style="1468" customWidth="1"/>
    <col min="7621" max="7621" width="1.140625" style="1468" customWidth="1"/>
    <col min="7622" max="7622" width="24.5703125" style="1468" customWidth="1"/>
    <col min="7623" max="7623" width="9.85546875" style="1468" customWidth="1"/>
    <col min="7624" max="7624" width="10.7109375" style="1468" customWidth="1"/>
    <col min="7625" max="7625" width="10.85546875" style="1468" customWidth="1"/>
    <col min="7626" max="7626" width="11.140625" style="1468" customWidth="1"/>
    <col min="7627" max="7627" width="9.85546875" style="1468" customWidth="1"/>
    <col min="7628" max="7628" width="1" style="1468" customWidth="1"/>
    <col min="7629" max="7629" width="16.5703125" style="1468" customWidth="1"/>
    <col min="7630" max="7630" width="0.5703125" style="1468" customWidth="1"/>
    <col min="7631" max="7631" width="0.7109375" style="1468" customWidth="1"/>
    <col min="7632" max="7632" width="27.85546875" style="1468" customWidth="1"/>
    <col min="7633" max="7633" width="0.85546875" style="1468" customWidth="1"/>
    <col min="7634" max="7634" width="27.42578125" style="1468" customWidth="1"/>
    <col min="7635" max="7635" width="14.7109375" style="1468" customWidth="1"/>
    <col min="7636" max="7636" width="0.42578125" style="1468" customWidth="1"/>
    <col min="7637" max="7637" width="0.7109375" style="1468" customWidth="1"/>
    <col min="7638" max="7638" width="21.7109375" style="1468" customWidth="1"/>
    <col min="7639" max="7639" width="1.28515625" style="1468" customWidth="1"/>
    <col min="7640" max="7640" width="21.140625" style="1468" customWidth="1"/>
    <col min="7641" max="7845" width="11.42578125" style="1468"/>
    <col min="7846" max="7846" width="0.7109375" style="1468" customWidth="1"/>
    <col min="7847" max="7848" width="1.5703125" style="1468" customWidth="1"/>
    <col min="7849" max="7849" width="16.42578125" style="1468" customWidth="1"/>
    <col min="7850" max="7852" width="10.42578125" style="1468" customWidth="1"/>
    <col min="7853" max="7853" width="8.7109375" style="1468" customWidth="1"/>
    <col min="7854" max="7854" width="0.7109375" style="1468" customWidth="1"/>
    <col min="7855" max="7855" width="3.140625" style="1468" customWidth="1"/>
    <col min="7856" max="7856" width="1.140625" style="1468" customWidth="1"/>
    <col min="7857" max="7857" width="18" style="1468" customWidth="1"/>
    <col min="7858" max="7858" width="9.42578125" style="1468" customWidth="1"/>
    <col min="7859" max="7859" width="8.7109375" style="1468" customWidth="1"/>
    <col min="7860" max="7860" width="9.28515625" style="1468" customWidth="1"/>
    <col min="7861" max="7861" width="10.140625" style="1468" customWidth="1"/>
    <col min="7862" max="7862" width="5.140625" style="1468" customWidth="1"/>
    <col min="7863" max="7863" width="10.140625" style="1468" customWidth="1"/>
    <col min="7864" max="7864" width="6.42578125" style="1468" customWidth="1"/>
    <col min="7865" max="7865" width="11.42578125" style="1468"/>
    <col min="7866" max="7866" width="1.28515625" style="1468" customWidth="1"/>
    <col min="7867" max="7867" width="1.42578125" style="1468" customWidth="1"/>
    <col min="7868" max="7868" width="8.28515625" style="1468" customWidth="1"/>
    <col min="7869" max="7869" width="11.42578125" style="1468"/>
    <col min="7870" max="7871" width="10.7109375" style="1468" customWidth="1"/>
    <col min="7872" max="7872" width="10.28515625" style="1468" customWidth="1"/>
    <col min="7873" max="7873" width="11.28515625" style="1468" customWidth="1"/>
    <col min="7874" max="7874" width="7.7109375" style="1468" customWidth="1"/>
    <col min="7875" max="7875" width="10.140625" style="1468" customWidth="1"/>
    <col min="7876" max="7876" width="6.5703125" style="1468" customWidth="1"/>
    <col min="7877" max="7877" width="1.140625" style="1468" customWidth="1"/>
    <col min="7878" max="7878" width="24.5703125" style="1468" customWidth="1"/>
    <col min="7879" max="7879" width="9.85546875" style="1468" customWidth="1"/>
    <col min="7880" max="7880" width="10.7109375" style="1468" customWidth="1"/>
    <col min="7881" max="7881" width="10.85546875" style="1468" customWidth="1"/>
    <col min="7882" max="7882" width="11.140625" style="1468" customWidth="1"/>
    <col min="7883" max="7883" width="9.85546875" style="1468" customWidth="1"/>
    <col min="7884" max="7884" width="1" style="1468" customWidth="1"/>
    <col min="7885" max="7885" width="16.5703125" style="1468" customWidth="1"/>
    <col min="7886" max="7886" width="0.5703125" style="1468" customWidth="1"/>
    <col min="7887" max="7887" width="0.7109375" style="1468" customWidth="1"/>
    <col min="7888" max="7888" width="27.85546875" style="1468" customWidth="1"/>
    <col min="7889" max="7889" width="0.85546875" style="1468" customWidth="1"/>
    <col min="7890" max="7890" width="27.42578125" style="1468" customWidth="1"/>
    <col min="7891" max="7891" width="14.7109375" style="1468" customWidth="1"/>
    <col min="7892" max="7892" width="0.42578125" style="1468" customWidth="1"/>
    <col min="7893" max="7893" width="0.7109375" style="1468" customWidth="1"/>
    <col min="7894" max="7894" width="21.7109375" style="1468" customWidth="1"/>
    <col min="7895" max="7895" width="1.28515625" style="1468" customWidth="1"/>
    <col min="7896" max="7896" width="21.140625" style="1468" customWidth="1"/>
    <col min="7897" max="8101" width="11.42578125" style="1468"/>
    <col min="8102" max="8102" width="0.7109375" style="1468" customWidth="1"/>
    <col min="8103" max="8104" width="1.5703125" style="1468" customWidth="1"/>
    <col min="8105" max="8105" width="16.42578125" style="1468" customWidth="1"/>
    <col min="8106" max="8108" width="10.42578125" style="1468" customWidth="1"/>
    <col min="8109" max="8109" width="8.7109375" style="1468" customWidth="1"/>
    <col min="8110" max="8110" width="0.7109375" style="1468" customWidth="1"/>
    <col min="8111" max="8111" width="3.140625" style="1468" customWidth="1"/>
    <col min="8112" max="8112" width="1.140625" style="1468" customWidth="1"/>
    <col min="8113" max="8113" width="18" style="1468" customWidth="1"/>
    <col min="8114" max="8114" width="9.42578125" style="1468" customWidth="1"/>
    <col min="8115" max="8115" width="8.7109375" style="1468" customWidth="1"/>
    <col min="8116" max="8116" width="9.28515625" style="1468" customWidth="1"/>
    <col min="8117" max="8117" width="10.140625" style="1468" customWidth="1"/>
    <col min="8118" max="8118" width="5.140625" style="1468" customWidth="1"/>
    <col min="8119" max="8119" width="10.140625" style="1468" customWidth="1"/>
    <col min="8120" max="8120" width="6.42578125" style="1468" customWidth="1"/>
    <col min="8121" max="8121" width="11.42578125" style="1468"/>
    <col min="8122" max="8122" width="1.28515625" style="1468" customWidth="1"/>
    <col min="8123" max="8123" width="1.42578125" style="1468" customWidth="1"/>
    <col min="8124" max="8124" width="8.28515625" style="1468" customWidth="1"/>
    <col min="8125" max="8125" width="11.42578125" style="1468"/>
    <col min="8126" max="8127" width="10.7109375" style="1468" customWidth="1"/>
    <col min="8128" max="8128" width="10.28515625" style="1468" customWidth="1"/>
    <col min="8129" max="8129" width="11.28515625" style="1468" customWidth="1"/>
    <col min="8130" max="8130" width="7.7109375" style="1468" customWidth="1"/>
    <col min="8131" max="8131" width="10.140625" style="1468" customWidth="1"/>
    <col min="8132" max="8132" width="6.5703125" style="1468" customWidth="1"/>
    <col min="8133" max="8133" width="1.140625" style="1468" customWidth="1"/>
    <col min="8134" max="8134" width="24.5703125" style="1468" customWidth="1"/>
    <col min="8135" max="8135" width="9.85546875" style="1468" customWidth="1"/>
    <col min="8136" max="8136" width="10.7109375" style="1468" customWidth="1"/>
    <col min="8137" max="8137" width="10.85546875" style="1468" customWidth="1"/>
    <col min="8138" max="8138" width="11.140625" style="1468" customWidth="1"/>
    <col min="8139" max="8139" width="9.85546875" style="1468" customWidth="1"/>
    <col min="8140" max="8140" width="1" style="1468" customWidth="1"/>
    <col min="8141" max="8141" width="16.5703125" style="1468" customWidth="1"/>
    <col min="8142" max="8142" width="0.5703125" style="1468" customWidth="1"/>
    <col min="8143" max="8143" width="0.7109375" style="1468" customWidth="1"/>
    <col min="8144" max="8144" width="27.85546875" style="1468" customWidth="1"/>
    <col min="8145" max="8145" width="0.85546875" style="1468" customWidth="1"/>
    <col min="8146" max="8146" width="27.42578125" style="1468" customWidth="1"/>
    <col min="8147" max="8147" width="14.7109375" style="1468" customWidth="1"/>
    <col min="8148" max="8148" width="0.42578125" style="1468" customWidth="1"/>
    <col min="8149" max="8149" width="0.7109375" style="1468" customWidth="1"/>
    <col min="8150" max="8150" width="21.7109375" style="1468" customWidth="1"/>
    <col min="8151" max="8151" width="1.28515625" style="1468" customWidth="1"/>
    <col min="8152" max="8152" width="21.140625" style="1468" customWidth="1"/>
    <col min="8153" max="8357" width="11.42578125" style="1468"/>
    <col min="8358" max="8358" width="0.7109375" style="1468" customWidth="1"/>
    <col min="8359" max="8360" width="1.5703125" style="1468" customWidth="1"/>
    <col min="8361" max="8361" width="16.42578125" style="1468" customWidth="1"/>
    <col min="8362" max="8364" width="10.42578125" style="1468" customWidth="1"/>
    <col min="8365" max="8365" width="8.7109375" style="1468" customWidth="1"/>
    <col min="8366" max="8366" width="0.7109375" style="1468" customWidth="1"/>
    <col min="8367" max="8367" width="3.140625" style="1468" customWidth="1"/>
    <col min="8368" max="8368" width="1.140625" style="1468" customWidth="1"/>
    <col min="8369" max="8369" width="18" style="1468" customWidth="1"/>
    <col min="8370" max="8370" width="9.42578125" style="1468" customWidth="1"/>
    <col min="8371" max="8371" width="8.7109375" style="1468" customWidth="1"/>
    <col min="8372" max="8372" width="9.28515625" style="1468" customWidth="1"/>
    <col min="8373" max="8373" width="10.140625" style="1468" customWidth="1"/>
    <col min="8374" max="8374" width="5.140625" style="1468" customWidth="1"/>
    <col min="8375" max="8375" width="10.140625" style="1468" customWidth="1"/>
    <col min="8376" max="8376" width="6.42578125" style="1468" customWidth="1"/>
    <col min="8377" max="8377" width="11.42578125" style="1468"/>
    <col min="8378" max="8378" width="1.28515625" style="1468" customWidth="1"/>
    <col min="8379" max="8379" width="1.42578125" style="1468" customWidth="1"/>
    <col min="8380" max="8380" width="8.28515625" style="1468" customWidth="1"/>
    <col min="8381" max="8381" width="11.42578125" style="1468"/>
    <col min="8382" max="8383" width="10.7109375" style="1468" customWidth="1"/>
    <col min="8384" max="8384" width="10.28515625" style="1468" customWidth="1"/>
    <col min="8385" max="8385" width="11.28515625" style="1468" customWidth="1"/>
    <col min="8386" max="8386" width="7.7109375" style="1468" customWidth="1"/>
    <col min="8387" max="8387" width="10.140625" style="1468" customWidth="1"/>
    <col min="8388" max="8388" width="6.5703125" style="1468" customWidth="1"/>
    <col min="8389" max="8389" width="1.140625" style="1468" customWidth="1"/>
    <col min="8390" max="8390" width="24.5703125" style="1468" customWidth="1"/>
    <col min="8391" max="8391" width="9.85546875" style="1468" customWidth="1"/>
    <col min="8392" max="8392" width="10.7109375" style="1468" customWidth="1"/>
    <col min="8393" max="8393" width="10.85546875" style="1468" customWidth="1"/>
    <col min="8394" max="8394" width="11.140625" style="1468" customWidth="1"/>
    <col min="8395" max="8395" width="9.85546875" style="1468" customWidth="1"/>
    <col min="8396" max="8396" width="1" style="1468" customWidth="1"/>
    <col min="8397" max="8397" width="16.5703125" style="1468" customWidth="1"/>
    <col min="8398" max="8398" width="0.5703125" style="1468" customWidth="1"/>
    <col min="8399" max="8399" width="0.7109375" style="1468" customWidth="1"/>
    <col min="8400" max="8400" width="27.85546875" style="1468" customWidth="1"/>
    <col min="8401" max="8401" width="0.85546875" style="1468" customWidth="1"/>
    <col min="8402" max="8402" width="27.42578125" style="1468" customWidth="1"/>
    <col min="8403" max="8403" width="14.7109375" style="1468" customWidth="1"/>
    <col min="8404" max="8404" width="0.42578125" style="1468" customWidth="1"/>
    <col min="8405" max="8405" width="0.7109375" style="1468" customWidth="1"/>
    <col min="8406" max="8406" width="21.7109375" style="1468" customWidth="1"/>
    <col min="8407" max="8407" width="1.28515625" style="1468" customWidth="1"/>
    <col min="8408" max="8408" width="21.140625" style="1468" customWidth="1"/>
    <col min="8409" max="8613" width="11.42578125" style="1468"/>
    <col min="8614" max="8614" width="0.7109375" style="1468" customWidth="1"/>
    <col min="8615" max="8616" width="1.5703125" style="1468" customWidth="1"/>
    <col min="8617" max="8617" width="16.42578125" style="1468" customWidth="1"/>
    <col min="8618" max="8620" width="10.42578125" style="1468" customWidth="1"/>
    <col min="8621" max="8621" width="8.7109375" style="1468" customWidth="1"/>
    <col min="8622" max="8622" width="0.7109375" style="1468" customWidth="1"/>
    <col min="8623" max="8623" width="3.140625" style="1468" customWidth="1"/>
    <col min="8624" max="8624" width="1.140625" style="1468" customWidth="1"/>
    <col min="8625" max="8625" width="18" style="1468" customWidth="1"/>
    <col min="8626" max="8626" width="9.42578125" style="1468" customWidth="1"/>
    <col min="8627" max="8627" width="8.7109375" style="1468" customWidth="1"/>
    <col min="8628" max="8628" width="9.28515625" style="1468" customWidth="1"/>
    <col min="8629" max="8629" width="10.140625" style="1468" customWidth="1"/>
    <col min="8630" max="8630" width="5.140625" style="1468" customWidth="1"/>
    <col min="8631" max="8631" width="10.140625" style="1468" customWidth="1"/>
    <col min="8632" max="8632" width="6.42578125" style="1468" customWidth="1"/>
    <col min="8633" max="8633" width="11.42578125" style="1468"/>
    <col min="8634" max="8634" width="1.28515625" style="1468" customWidth="1"/>
    <col min="8635" max="8635" width="1.42578125" style="1468" customWidth="1"/>
    <col min="8636" max="8636" width="8.28515625" style="1468" customWidth="1"/>
    <col min="8637" max="8637" width="11.42578125" style="1468"/>
    <col min="8638" max="8639" width="10.7109375" style="1468" customWidth="1"/>
    <col min="8640" max="8640" width="10.28515625" style="1468" customWidth="1"/>
    <col min="8641" max="8641" width="11.28515625" style="1468" customWidth="1"/>
    <col min="8642" max="8642" width="7.7109375" style="1468" customWidth="1"/>
    <col min="8643" max="8643" width="10.140625" style="1468" customWidth="1"/>
    <col min="8644" max="8644" width="6.5703125" style="1468" customWidth="1"/>
    <col min="8645" max="8645" width="1.140625" style="1468" customWidth="1"/>
    <col min="8646" max="8646" width="24.5703125" style="1468" customWidth="1"/>
    <col min="8647" max="8647" width="9.85546875" style="1468" customWidth="1"/>
    <col min="8648" max="8648" width="10.7109375" style="1468" customWidth="1"/>
    <col min="8649" max="8649" width="10.85546875" style="1468" customWidth="1"/>
    <col min="8650" max="8650" width="11.140625" style="1468" customWidth="1"/>
    <col min="8651" max="8651" width="9.85546875" style="1468" customWidth="1"/>
    <col min="8652" max="8652" width="1" style="1468" customWidth="1"/>
    <col min="8653" max="8653" width="16.5703125" style="1468" customWidth="1"/>
    <col min="8654" max="8654" width="0.5703125" style="1468" customWidth="1"/>
    <col min="8655" max="8655" width="0.7109375" style="1468" customWidth="1"/>
    <col min="8656" max="8656" width="27.85546875" style="1468" customWidth="1"/>
    <col min="8657" max="8657" width="0.85546875" style="1468" customWidth="1"/>
    <col min="8658" max="8658" width="27.42578125" style="1468" customWidth="1"/>
    <col min="8659" max="8659" width="14.7109375" style="1468" customWidth="1"/>
    <col min="8660" max="8660" width="0.42578125" style="1468" customWidth="1"/>
    <col min="8661" max="8661" width="0.7109375" style="1468" customWidth="1"/>
    <col min="8662" max="8662" width="21.7109375" style="1468" customWidth="1"/>
    <col min="8663" max="8663" width="1.28515625" style="1468" customWidth="1"/>
    <col min="8664" max="8664" width="21.140625" style="1468" customWidth="1"/>
    <col min="8665" max="8869" width="11.42578125" style="1468"/>
    <col min="8870" max="8870" width="0.7109375" style="1468" customWidth="1"/>
    <col min="8871" max="8872" width="1.5703125" style="1468" customWidth="1"/>
    <col min="8873" max="8873" width="16.42578125" style="1468" customWidth="1"/>
    <col min="8874" max="8876" width="10.42578125" style="1468" customWidth="1"/>
    <col min="8877" max="8877" width="8.7109375" style="1468" customWidth="1"/>
    <col min="8878" max="8878" width="0.7109375" style="1468" customWidth="1"/>
    <col min="8879" max="8879" width="3.140625" style="1468" customWidth="1"/>
    <col min="8880" max="8880" width="1.140625" style="1468" customWidth="1"/>
    <col min="8881" max="8881" width="18" style="1468" customWidth="1"/>
    <col min="8882" max="8882" width="9.42578125" style="1468" customWidth="1"/>
    <col min="8883" max="8883" width="8.7109375" style="1468" customWidth="1"/>
    <col min="8884" max="8884" width="9.28515625" style="1468" customWidth="1"/>
    <col min="8885" max="8885" width="10.140625" style="1468" customWidth="1"/>
    <col min="8886" max="8886" width="5.140625" style="1468" customWidth="1"/>
    <col min="8887" max="8887" width="10.140625" style="1468" customWidth="1"/>
    <col min="8888" max="8888" width="6.42578125" style="1468" customWidth="1"/>
    <col min="8889" max="8889" width="11.42578125" style="1468"/>
    <col min="8890" max="8890" width="1.28515625" style="1468" customWidth="1"/>
    <col min="8891" max="8891" width="1.42578125" style="1468" customWidth="1"/>
    <col min="8892" max="8892" width="8.28515625" style="1468" customWidth="1"/>
    <col min="8893" max="8893" width="11.42578125" style="1468"/>
    <col min="8894" max="8895" width="10.7109375" style="1468" customWidth="1"/>
    <col min="8896" max="8896" width="10.28515625" style="1468" customWidth="1"/>
    <col min="8897" max="8897" width="11.28515625" style="1468" customWidth="1"/>
    <col min="8898" max="8898" width="7.7109375" style="1468" customWidth="1"/>
    <col min="8899" max="8899" width="10.140625" style="1468" customWidth="1"/>
    <col min="8900" max="8900" width="6.5703125" style="1468" customWidth="1"/>
    <col min="8901" max="8901" width="1.140625" style="1468" customWidth="1"/>
    <col min="8902" max="8902" width="24.5703125" style="1468" customWidth="1"/>
    <col min="8903" max="8903" width="9.85546875" style="1468" customWidth="1"/>
    <col min="8904" max="8904" width="10.7109375" style="1468" customWidth="1"/>
    <col min="8905" max="8905" width="10.85546875" style="1468" customWidth="1"/>
    <col min="8906" max="8906" width="11.140625" style="1468" customWidth="1"/>
    <col min="8907" max="8907" width="9.85546875" style="1468" customWidth="1"/>
    <col min="8908" max="8908" width="1" style="1468" customWidth="1"/>
    <col min="8909" max="8909" width="16.5703125" style="1468" customWidth="1"/>
    <col min="8910" max="8910" width="0.5703125" style="1468" customWidth="1"/>
    <col min="8911" max="8911" width="0.7109375" style="1468" customWidth="1"/>
    <col min="8912" max="8912" width="27.85546875" style="1468" customWidth="1"/>
    <col min="8913" max="8913" width="0.85546875" style="1468" customWidth="1"/>
    <col min="8914" max="8914" width="27.42578125" style="1468" customWidth="1"/>
    <col min="8915" max="8915" width="14.7109375" style="1468" customWidth="1"/>
    <col min="8916" max="8916" width="0.42578125" style="1468" customWidth="1"/>
    <col min="8917" max="8917" width="0.7109375" style="1468" customWidth="1"/>
    <col min="8918" max="8918" width="21.7109375" style="1468" customWidth="1"/>
    <col min="8919" max="8919" width="1.28515625" style="1468" customWidth="1"/>
    <col min="8920" max="8920" width="21.140625" style="1468" customWidth="1"/>
    <col min="8921" max="9125" width="11.42578125" style="1468"/>
    <col min="9126" max="9126" width="0.7109375" style="1468" customWidth="1"/>
    <col min="9127" max="9128" width="1.5703125" style="1468" customWidth="1"/>
    <col min="9129" max="9129" width="16.42578125" style="1468" customWidth="1"/>
    <col min="9130" max="9132" width="10.42578125" style="1468" customWidth="1"/>
    <col min="9133" max="9133" width="8.7109375" style="1468" customWidth="1"/>
    <col min="9134" max="9134" width="0.7109375" style="1468" customWidth="1"/>
    <col min="9135" max="9135" width="3.140625" style="1468" customWidth="1"/>
    <col min="9136" max="9136" width="1.140625" style="1468" customWidth="1"/>
    <col min="9137" max="9137" width="18" style="1468" customWidth="1"/>
    <col min="9138" max="9138" width="9.42578125" style="1468" customWidth="1"/>
    <col min="9139" max="9139" width="8.7109375" style="1468" customWidth="1"/>
    <col min="9140" max="9140" width="9.28515625" style="1468" customWidth="1"/>
    <col min="9141" max="9141" width="10.140625" style="1468" customWidth="1"/>
    <col min="9142" max="9142" width="5.140625" style="1468" customWidth="1"/>
    <col min="9143" max="9143" width="10.140625" style="1468" customWidth="1"/>
    <col min="9144" max="9144" width="6.42578125" style="1468" customWidth="1"/>
    <col min="9145" max="9145" width="11.42578125" style="1468"/>
    <col min="9146" max="9146" width="1.28515625" style="1468" customWidth="1"/>
    <col min="9147" max="9147" width="1.42578125" style="1468" customWidth="1"/>
    <col min="9148" max="9148" width="8.28515625" style="1468" customWidth="1"/>
    <col min="9149" max="9149" width="11.42578125" style="1468"/>
    <col min="9150" max="9151" width="10.7109375" style="1468" customWidth="1"/>
    <col min="9152" max="9152" width="10.28515625" style="1468" customWidth="1"/>
    <col min="9153" max="9153" width="11.28515625" style="1468" customWidth="1"/>
    <col min="9154" max="9154" width="7.7109375" style="1468" customWidth="1"/>
    <col min="9155" max="9155" width="10.140625" style="1468" customWidth="1"/>
    <col min="9156" max="9156" width="6.5703125" style="1468" customWidth="1"/>
    <col min="9157" max="9157" width="1.140625" style="1468" customWidth="1"/>
    <col min="9158" max="9158" width="24.5703125" style="1468" customWidth="1"/>
    <col min="9159" max="9159" width="9.85546875" style="1468" customWidth="1"/>
    <col min="9160" max="9160" width="10.7109375" style="1468" customWidth="1"/>
    <col min="9161" max="9161" width="10.85546875" style="1468" customWidth="1"/>
    <col min="9162" max="9162" width="11.140625" style="1468" customWidth="1"/>
    <col min="9163" max="9163" width="9.85546875" style="1468" customWidth="1"/>
    <col min="9164" max="9164" width="1" style="1468" customWidth="1"/>
    <col min="9165" max="9165" width="16.5703125" style="1468" customWidth="1"/>
    <col min="9166" max="9166" width="0.5703125" style="1468" customWidth="1"/>
    <col min="9167" max="9167" width="0.7109375" style="1468" customWidth="1"/>
    <col min="9168" max="9168" width="27.85546875" style="1468" customWidth="1"/>
    <col min="9169" max="9169" width="0.85546875" style="1468" customWidth="1"/>
    <col min="9170" max="9170" width="27.42578125" style="1468" customWidth="1"/>
    <col min="9171" max="9171" width="14.7109375" style="1468" customWidth="1"/>
    <col min="9172" max="9172" width="0.42578125" style="1468" customWidth="1"/>
    <col min="9173" max="9173" width="0.7109375" style="1468" customWidth="1"/>
    <col min="9174" max="9174" width="21.7109375" style="1468" customWidth="1"/>
    <col min="9175" max="9175" width="1.28515625" style="1468" customWidth="1"/>
    <col min="9176" max="9176" width="21.140625" style="1468" customWidth="1"/>
    <col min="9177" max="9381" width="11.42578125" style="1468"/>
    <col min="9382" max="9382" width="0.7109375" style="1468" customWidth="1"/>
    <col min="9383" max="9384" width="1.5703125" style="1468" customWidth="1"/>
    <col min="9385" max="9385" width="16.42578125" style="1468" customWidth="1"/>
    <col min="9386" max="9388" width="10.42578125" style="1468" customWidth="1"/>
    <col min="9389" max="9389" width="8.7109375" style="1468" customWidth="1"/>
    <col min="9390" max="9390" width="0.7109375" style="1468" customWidth="1"/>
    <col min="9391" max="9391" width="3.140625" style="1468" customWidth="1"/>
    <col min="9392" max="9392" width="1.140625" style="1468" customWidth="1"/>
    <col min="9393" max="9393" width="18" style="1468" customWidth="1"/>
    <col min="9394" max="9394" width="9.42578125" style="1468" customWidth="1"/>
    <col min="9395" max="9395" width="8.7109375" style="1468" customWidth="1"/>
    <col min="9396" max="9396" width="9.28515625" style="1468" customWidth="1"/>
    <col min="9397" max="9397" width="10.140625" style="1468" customWidth="1"/>
    <col min="9398" max="9398" width="5.140625" style="1468" customWidth="1"/>
    <col min="9399" max="9399" width="10.140625" style="1468" customWidth="1"/>
    <col min="9400" max="9400" width="6.42578125" style="1468" customWidth="1"/>
    <col min="9401" max="9401" width="11.42578125" style="1468"/>
    <col min="9402" max="9402" width="1.28515625" style="1468" customWidth="1"/>
    <col min="9403" max="9403" width="1.42578125" style="1468" customWidth="1"/>
    <col min="9404" max="9404" width="8.28515625" style="1468" customWidth="1"/>
    <col min="9405" max="9405" width="11.42578125" style="1468"/>
    <col min="9406" max="9407" width="10.7109375" style="1468" customWidth="1"/>
    <col min="9408" max="9408" width="10.28515625" style="1468" customWidth="1"/>
    <col min="9409" max="9409" width="11.28515625" style="1468" customWidth="1"/>
    <col min="9410" max="9410" width="7.7109375" style="1468" customWidth="1"/>
    <col min="9411" max="9411" width="10.140625" style="1468" customWidth="1"/>
    <col min="9412" max="9412" width="6.5703125" style="1468" customWidth="1"/>
    <col min="9413" max="9413" width="1.140625" style="1468" customWidth="1"/>
    <col min="9414" max="9414" width="24.5703125" style="1468" customWidth="1"/>
    <col min="9415" max="9415" width="9.85546875" style="1468" customWidth="1"/>
    <col min="9416" max="9416" width="10.7109375" style="1468" customWidth="1"/>
    <col min="9417" max="9417" width="10.85546875" style="1468" customWidth="1"/>
    <col min="9418" max="9418" width="11.140625" style="1468" customWidth="1"/>
    <col min="9419" max="9419" width="9.85546875" style="1468" customWidth="1"/>
    <col min="9420" max="9420" width="1" style="1468" customWidth="1"/>
    <col min="9421" max="9421" width="16.5703125" style="1468" customWidth="1"/>
    <col min="9422" max="9422" width="0.5703125" style="1468" customWidth="1"/>
    <col min="9423" max="9423" width="0.7109375" style="1468" customWidth="1"/>
    <col min="9424" max="9424" width="27.85546875" style="1468" customWidth="1"/>
    <col min="9425" max="9425" width="0.85546875" style="1468" customWidth="1"/>
    <col min="9426" max="9426" width="27.42578125" style="1468" customWidth="1"/>
    <col min="9427" max="9427" width="14.7109375" style="1468" customWidth="1"/>
    <col min="9428" max="9428" width="0.42578125" style="1468" customWidth="1"/>
    <col min="9429" max="9429" width="0.7109375" style="1468" customWidth="1"/>
    <col min="9430" max="9430" width="21.7109375" style="1468" customWidth="1"/>
    <col min="9431" max="9431" width="1.28515625" style="1468" customWidth="1"/>
    <col min="9432" max="9432" width="21.140625" style="1468" customWidth="1"/>
    <col min="9433" max="9637" width="11.42578125" style="1468"/>
    <col min="9638" max="9638" width="0.7109375" style="1468" customWidth="1"/>
    <col min="9639" max="9640" width="1.5703125" style="1468" customWidth="1"/>
    <col min="9641" max="9641" width="16.42578125" style="1468" customWidth="1"/>
    <col min="9642" max="9644" width="10.42578125" style="1468" customWidth="1"/>
    <col min="9645" max="9645" width="8.7109375" style="1468" customWidth="1"/>
    <col min="9646" max="9646" width="0.7109375" style="1468" customWidth="1"/>
    <col min="9647" max="9647" width="3.140625" style="1468" customWidth="1"/>
    <col min="9648" max="9648" width="1.140625" style="1468" customWidth="1"/>
    <col min="9649" max="9649" width="18" style="1468" customWidth="1"/>
    <col min="9650" max="9650" width="9.42578125" style="1468" customWidth="1"/>
    <col min="9651" max="9651" width="8.7109375" style="1468" customWidth="1"/>
    <col min="9652" max="9652" width="9.28515625" style="1468" customWidth="1"/>
    <col min="9653" max="9653" width="10.140625" style="1468" customWidth="1"/>
    <col min="9654" max="9654" width="5.140625" style="1468" customWidth="1"/>
    <col min="9655" max="9655" width="10.140625" style="1468" customWidth="1"/>
    <col min="9656" max="9656" width="6.42578125" style="1468" customWidth="1"/>
    <col min="9657" max="9657" width="11.42578125" style="1468"/>
    <col min="9658" max="9658" width="1.28515625" style="1468" customWidth="1"/>
    <col min="9659" max="9659" width="1.42578125" style="1468" customWidth="1"/>
    <col min="9660" max="9660" width="8.28515625" style="1468" customWidth="1"/>
    <col min="9661" max="9661" width="11.42578125" style="1468"/>
    <col min="9662" max="9663" width="10.7109375" style="1468" customWidth="1"/>
    <col min="9664" max="9664" width="10.28515625" style="1468" customWidth="1"/>
    <col min="9665" max="9665" width="11.28515625" style="1468" customWidth="1"/>
    <col min="9666" max="9666" width="7.7109375" style="1468" customWidth="1"/>
    <col min="9667" max="9667" width="10.140625" style="1468" customWidth="1"/>
    <col min="9668" max="9668" width="6.5703125" style="1468" customWidth="1"/>
    <col min="9669" max="9669" width="1.140625" style="1468" customWidth="1"/>
    <col min="9670" max="9670" width="24.5703125" style="1468" customWidth="1"/>
    <col min="9671" max="9671" width="9.85546875" style="1468" customWidth="1"/>
    <col min="9672" max="9672" width="10.7109375" style="1468" customWidth="1"/>
    <col min="9673" max="9673" width="10.85546875" style="1468" customWidth="1"/>
    <col min="9674" max="9674" width="11.140625" style="1468" customWidth="1"/>
    <col min="9675" max="9675" width="9.85546875" style="1468" customWidth="1"/>
    <col min="9676" max="9676" width="1" style="1468" customWidth="1"/>
    <col min="9677" max="9677" width="16.5703125" style="1468" customWidth="1"/>
    <col min="9678" max="9678" width="0.5703125" style="1468" customWidth="1"/>
    <col min="9679" max="9679" width="0.7109375" style="1468" customWidth="1"/>
    <col min="9680" max="9680" width="27.85546875" style="1468" customWidth="1"/>
    <col min="9681" max="9681" width="0.85546875" style="1468" customWidth="1"/>
    <col min="9682" max="9682" width="27.42578125" style="1468" customWidth="1"/>
    <col min="9683" max="9683" width="14.7109375" style="1468" customWidth="1"/>
    <col min="9684" max="9684" width="0.42578125" style="1468" customWidth="1"/>
    <col min="9685" max="9685" width="0.7109375" style="1468" customWidth="1"/>
    <col min="9686" max="9686" width="21.7109375" style="1468" customWidth="1"/>
    <col min="9687" max="9687" width="1.28515625" style="1468" customWidth="1"/>
    <col min="9688" max="9688" width="21.140625" style="1468" customWidth="1"/>
    <col min="9689" max="9893" width="11.42578125" style="1468"/>
    <col min="9894" max="9894" width="0.7109375" style="1468" customWidth="1"/>
    <col min="9895" max="9896" width="1.5703125" style="1468" customWidth="1"/>
    <col min="9897" max="9897" width="16.42578125" style="1468" customWidth="1"/>
    <col min="9898" max="9900" width="10.42578125" style="1468" customWidth="1"/>
    <col min="9901" max="9901" width="8.7109375" style="1468" customWidth="1"/>
    <col min="9902" max="9902" width="0.7109375" style="1468" customWidth="1"/>
    <col min="9903" max="9903" width="3.140625" style="1468" customWidth="1"/>
    <col min="9904" max="9904" width="1.140625" style="1468" customWidth="1"/>
    <col min="9905" max="9905" width="18" style="1468" customWidth="1"/>
    <col min="9906" max="9906" width="9.42578125" style="1468" customWidth="1"/>
    <col min="9907" max="9907" width="8.7109375" style="1468" customWidth="1"/>
    <col min="9908" max="9908" width="9.28515625" style="1468" customWidth="1"/>
    <col min="9909" max="9909" width="10.140625" style="1468" customWidth="1"/>
    <col min="9910" max="9910" width="5.140625" style="1468" customWidth="1"/>
    <col min="9911" max="9911" width="10.140625" style="1468" customWidth="1"/>
    <col min="9912" max="9912" width="6.42578125" style="1468" customWidth="1"/>
    <col min="9913" max="9913" width="11.42578125" style="1468"/>
    <col min="9914" max="9914" width="1.28515625" style="1468" customWidth="1"/>
    <col min="9915" max="9915" width="1.42578125" style="1468" customWidth="1"/>
    <col min="9916" max="9916" width="8.28515625" style="1468" customWidth="1"/>
    <col min="9917" max="9917" width="11.42578125" style="1468"/>
    <col min="9918" max="9919" width="10.7109375" style="1468" customWidth="1"/>
    <col min="9920" max="9920" width="10.28515625" style="1468" customWidth="1"/>
    <col min="9921" max="9921" width="11.28515625" style="1468" customWidth="1"/>
    <col min="9922" max="9922" width="7.7109375" style="1468" customWidth="1"/>
    <col min="9923" max="9923" width="10.140625" style="1468" customWidth="1"/>
    <col min="9924" max="9924" width="6.5703125" style="1468" customWidth="1"/>
    <col min="9925" max="9925" width="1.140625" style="1468" customWidth="1"/>
    <col min="9926" max="9926" width="24.5703125" style="1468" customWidth="1"/>
    <col min="9927" max="9927" width="9.85546875" style="1468" customWidth="1"/>
    <col min="9928" max="9928" width="10.7109375" style="1468" customWidth="1"/>
    <col min="9929" max="9929" width="10.85546875" style="1468" customWidth="1"/>
    <col min="9930" max="9930" width="11.140625" style="1468" customWidth="1"/>
    <col min="9931" max="9931" width="9.85546875" style="1468" customWidth="1"/>
    <col min="9932" max="9932" width="1" style="1468" customWidth="1"/>
    <col min="9933" max="9933" width="16.5703125" style="1468" customWidth="1"/>
    <col min="9934" max="9934" width="0.5703125" style="1468" customWidth="1"/>
    <col min="9935" max="9935" width="0.7109375" style="1468" customWidth="1"/>
    <col min="9936" max="9936" width="27.85546875" style="1468" customWidth="1"/>
    <col min="9937" max="9937" width="0.85546875" style="1468" customWidth="1"/>
    <col min="9938" max="9938" width="27.42578125" style="1468" customWidth="1"/>
    <col min="9939" max="9939" width="14.7109375" style="1468" customWidth="1"/>
    <col min="9940" max="9940" width="0.42578125" style="1468" customWidth="1"/>
    <col min="9941" max="9941" width="0.7109375" style="1468" customWidth="1"/>
    <col min="9942" max="9942" width="21.7109375" style="1468" customWidth="1"/>
    <col min="9943" max="9943" width="1.28515625" style="1468" customWidth="1"/>
    <col min="9944" max="9944" width="21.140625" style="1468" customWidth="1"/>
    <col min="9945" max="10149" width="11.42578125" style="1468"/>
    <col min="10150" max="10150" width="0.7109375" style="1468" customWidth="1"/>
    <col min="10151" max="10152" width="1.5703125" style="1468" customWidth="1"/>
    <col min="10153" max="10153" width="16.42578125" style="1468" customWidth="1"/>
    <col min="10154" max="10156" width="10.42578125" style="1468" customWidth="1"/>
    <col min="10157" max="10157" width="8.7109375" style="1468" customWidth="1"/>
    <col min="10158" max="10158" width="0.7109375" style="1468" customWidth="1"/>
    <col min="10159" max="10159" width="3.140625" style="1468" customWidth="1"/>
    <col min="10160" max="10160" width="1.140625" style="1468" customWidth="1"/>
    <col min="10161" max="10161" width="18" style="1468" customWidth="1"/>
    <col min="10162" max="10162" width="9.42578125" style="1468" customWidth="1"/>
    <col min="10163" max="10163" width="8.7109375" style="1468" customWidth="1"/>
    <col min="10164" max="10164" width="9.28515625" style="1468" customWidth="1"/>
    <col min="10165" max="10165" width="10.140625" style="1468" customWidth="1"/>
    <col min="10166" max="10166" width="5.140625" style="1468" customWidth="1"/>
    <col min="10167" max="10167" width="10.140625" style="1468" customWidth="1"/>
    <col min="10168" max="10168" width="6.42578125" style="1468" customWidth="1"/>
    <col min="10169" max="10169" width="11.42578125" style="1468"/>
    <col min="10170" max="10170" width="1.28515625" style="1468" customWidth="1"/>
    <col min="10171" max="10171" width="1.42578125" style="1468" customWidth="1"/>
    <col min="10172" max="10172" width="8.28515625" style="1468" customWidth="1"/>
    <col min="10173" max="10173" width="11.42578125" style="1468"/>
    <col min="10174" max="10175" width="10.7109375" style="1468" customWidth="1"/>
    <col min="10176" max="10176" width="10.28515625" style="1468" customWidth="1"/>
    <col min="10177" max="10177" width="11.28515625" style="1468" customWidth="1"/>
    <col min="10178" max="10178" width="7.7109375" style="1468" customWidth="1"/>
    <col min="10179" max="10179" width="10.140625" style="1468" customWidth="1"/>
    <col min="10180" max="10180" width="6.5703125" style="1468" customWidth="1"/>
    <col min="10181" max="10181" width="1.140625" style="1468" customWidth="1"/>
    <col min="10182" max="10182" width="24.5703125" style="1468" customWidth="1"/>
    <col min="10183" max="10183" width="9.85546875" style="1468" customWidth="1"/>
    <col min="10184" max="10184" width="10.7109375" style="1468" customWidth="1"/>
    <col min="10185" max="10185" width="10.85546875" style="1468" customWidth="1"/>
    <col min="10186" max="10186" width="11.140625" style="1468" customWidth="1"/>
    <col min="10187" max="10187" width="9.85546875" style="1468" customWidth="1"/>
    <col min="10188" max="10188" width="1" style="1468" customWidth="1"/>
    <col min="10189" max="10189" width="16.5703125" style="1468" customWidth="1"/>
    <col min="10190" max="10190" width="0.5703125" style="1468" customWidth="1"/>
    <col min="10191" max="10191" width="0.7109375" style="1468" customWidth="1"/>
    <col min="10192" max="10192" width="27.85546875" style="1468" customWidth="1"/>
    <col min="10193" max="10193" width="0.85546875" style="1468" customWidth="1"/>
    <col min="10194" max="10194" width="27.42578125" style="1468" customWidth="1"/>
    <col min="10195" max="10195" width="14.7109375" style="1468" customWidth="1"/>
    <col min="10196" max="10196" width="0.42578125" style="1468" customWidth="1"/>
    <col min="10197" max="10197" width="0.7109375" style="1468" customWidth="1"/>
    <col min="10198" max="10198" width="21.7109375" style="1468" customWidth="1"/>
    <col min="10199" max="10199" width="1.28515625" style="1468" customWidth="1"/>
    <col min="10200" max="10200" width="21.140625" style="1468" customWidth="1"/>
    <col min="10201" max="10405" width="11.42578125" style="1468"/>
    <col min="10406" max="10406" width="0.7109375" style="1468" customWidth="1"/>
    <col min="10407" max="10408" width="1.5703125" style="1468" customWidth="1"/>
    <col min="10409" max="10409" width="16.42578125" style="1468" customWidth="1"/>
    <col min="10410" max="10412" width="10.42578125" style="1468" customWidth="1"/>
    <col min="10413" max="10413" width="8.7109375" style="1468" customWidth="1"/>
    <col min="10414" max="10414" width="0.7109375" style="1468" customWidth="1"/>
    <col min="10415" max="10415" width="3.140625" style="1468" customWidth="1"/>
    <col min="10416" max="10416" width="1.140625" style="1468" customWidth="1"/>
    <col min="10417" max="10417" width="18" style="1468" customWidth="1"/>
    <col min="10418" max="10418" width="9.42578125" style="1468" customWidth="1"/>
    <col min="10419" max="10419" width="8.7109375" style="1468" customWidth="1"/>
    <col min="10420" max="10420" width="9.28515625" style="1468" customWidth="1"/>
    <col min="10421" max="10421" width="10.140625" style="1468" customWidth="1"/>
    <col min="10422" max="10422" width="5.140625" style="1468" customWidth="1"/>
    <col min="10423" max="10423" width="10.140625" style="1468" customWidth="1"/>
    <col min="10424" max="10424" width="6.42578125" style="1468" customWidth="1"/>
    <col min="10425" max="10425" width="11.42578125" style="1468"/>
    <col min="10426" max="10426" width="1.28515625" style="1468" customWidth="1"/>
    <col min="10427" max="10427" width="1.42578125" style="1468" customWidth="1"/>
    <col min="10428" max="10428" width="8.28515625" style="1468" customWidth="1"/>
    <col min="10429" max="10429" width="11.42578125" style="1468"/>
    <col min="10430" max="10431" width="10.7109375" style="1468" customWidth="1"/>
    <col min="10432" max="10432" width="10.28515625" style="1468" customWidth="1"/>
    <col min="10433" max="10433" width="11.28515625" style="1468" customWidth="1"/>
    <col min="10434" max="10434" width="7.7109375" style="1468" customWidth="1"/>
    <col min="10435" max="10435" width="10.140625" style="1468" customWidth="1"/>
    <col min="10436" max="10436" width="6.5703125" style="1468" customWidth="1"/>
    <col min="10437" max="10437" width="1.140625" style="1468" customWidth="1"/>
    <col min="10438" max="10438" width="24.5703125" style="1468" customWidth="1"/>
    <col min="10439" max="10439" width="9.85546875" style="1468" customWidth="1"/>
    <col min="10440" max="10440" width="10.7109375" style="1468" customWidth="1"/>
    <col min="10441" max="10441" width="10.85546875" style="1468" customWidth="1"/>
    <col min="10442" max="10442" width="11.140625" style="1468" customWidth="1"/>
    <col min="10443" max="10443" width="9.85546875" style="1468" customWidth="1"/>
    <col min="10444" max="10444" width="1" style="1468" customWidth="1"/>
    <col min="10445" max="10445" width="16.5703125" style="1468" customWidth="1"/>
    <col min="10446" max="10446" width="0.5703125" style="1468" customWidth="1"/>
    <col min="10447" max="10447" width="0.7109375" style="1468" customWidth="1"/>
    <col min="10448" max="10448" width="27.85546875" style="1468" customWidth="1"/>
    <col min="10449" max="10449" width="0.85546875" style="1468" customWidth="1"/>
    <col min="10450" max="10450" width="27.42578125" style="1468" customWidth="1"/>
    <col min="10451" max="10451" width="14.7109375" style="1468" customWidth="1"/>
    <col min="10452" max="10452" width="0.42578125" style="1468" customWidth="1"/>
    <col min="10453" max="10453" width="0.7109375" style="1468" customWidth="1"/>
    <col min="10454" max="10454" width="21.7109375" style="1468" customWidth="1"/>
    <col min="10455" max="10455" width="1.28515625" style="1468" customWidth="1"/>
    <col min="10456" max="10456" width="21.140625" style="1468" customWidth="1"/>
    <col min="10457" max="10661" width="11.42578125" style="1468"/>
    <col min="10662" max="10662" width="0.7109375" style="1468" customWidth="1"/>
    <col min="10663" max="10664" width="1.5703125" style="1468" customWidth="1"/>
    <col min="10665" max="10665" width="16.42578125" style="1468" customWidth="1"/>
    <col min="10666" max="10668" width="10.42578125" style="1468" customWidth="1"/>
    <col min="10669" max="10669" width="8.7109375" style="1468" customWidth="1"/>
    <col min="10670" max="10670" width="0.7109375" style="1468" customWidth="1"/>
    <col min="10671" max="10671" width="3.140625" style="1468" customWidth="1"/>
    <col min="10672" max="10672" width="1.140625" style="1468" customWidth="1"/>
    <col min="10673" max="10673" width="18" style="1468" customWidth="1"/>
    <col min="10674" max="10674" width="9.42578125" style="1468" customWidth="1"/>
    <col min="10675" max="10675" width="8.7109375" style="1468" customWidth="1"/>
    <col min="10676" max="10676" width="9.28515625" style="1468" customWidth="1"/>
    <col min="10677" max="10677" width="10.140625" style="1468" customWidth="1"/>
    <col min="10678" max="10678" width="5.140625" style="1468" customWidth="1"/>
    <col min="10679" max="10679" width="10.140625" style="1468" customWidth="1"/>
    <col min="10680" max="10680" width="6.42578125" style="1468" customWidth="1"/>
    <col min="10681" max="10681" width="11.42578125" style="1468"/>
    <col min="10682" max="10682" width="1.28515625" style="1468" customWidth="1"/>
    <col min="10683" max="10683" width="1.42578125" style="1468" customWidth="1"/>
    <col min="10684" max="10684" width="8.28515625" style="1468" customWidth="1"/>
    <col min="10685" max="10685" width="11.42578125" style="1468"/>
    <col min="10686" max="10687" width="10.7109375" style="1468" customWidth="1"/>
    <col min="10688" max="10688" width="10.28515625" style="1468" customWidth="1"/>
    <col min="10689" max="10689" width="11.28515625" style="1468" customWidth="1"/>
    <col min="10690" max="10690" width="7.7109375" style="1468" customWidth="1"/>
    <col min="10691" max="10691" width="10.140625" style="1468" customWidth="1"/>
    <col min="10692" max="10692" width="6.5703125" style="1468" customWidth="1"/>
    <col min="10693" max="10693" width="1.140625" style="1468" customWidth="1"/>
    <col min="10694" max="10694" width="24.5703125" style="1468" customWidth="1"/>
    <col min="10695" max="10695" width="9.85546875" style="1468" customWidth="1"/>
    <col min="10696" max="10696" width="10.7109375" style="1468" customWidth="1"/>
    <col min="10697" max="10697" width="10.85546875" style="1468" customWidth="1"/>
    <col min="10698" max="10698" width="11.140625" style="1468" customWidth="1"/>
    <col min="10699" max="10699" width="9.85546875" style="1468" customWidth="1"/>
    <col min="10700" max="10700" width="1" style="1468" customWidth="1"/>
    <col min="10701" max="10701" width="16.5703125" style="1468" customWidth="1"/>
    <col min="10702" max="10702" width="0.5703125" style="1468" customWidth="1"/>
    <col min="10703" max="10703" width="0.7109375" style="1468" customWidth="1"/>
    <col min="10704" max="10704" width="27.85546875" style="1468" customWidth="1"/>
    <col min="10705" max="10705" width="0.85546875" style="1468" customWidth="1"/>
    <col min="10706" max="10706" width="27.42578125" style="1468" customWidth="1"/>
    <col min="10707" max="10707" width="14.7109375" style="1468" customWidth="1"/>
    <col min="10708" max="10708" width="0.42578125" style="1468" customWidth="1"/>
    <col min="10709" max="10709" width="0.7109375" style="1468" customWidth="1"/>
    <col min="10710" max="10710" width="21.7109375" style="1468" customWidth="1"/>
    <col min="10711" max="10711" width="1.28515625" style="1468" customWidth="1"/>
    <col min="10712" max="10712" width="21.140625" style="1468" customWidth="1"/>
    <col min="10713" max="10917" width="11.42578125" style="1468"/>
    <col min="10918" max="10918" width="0.7109375" style="1468" customWidth="1"/>
    <col min="10919" max="10920" width="1.5703125" style="1468" customWidth="1"/>
    <col min="10921" max="10921" width="16.42578125" style="1468" customWidth="1"/>
    <col min="10922" max="10924" width="10.42578125" style="1468" customWidth="1"/>
    <col min="10925" max="10925" width="8.7109375" style="1468" customWidth="1"/>
    <col min="10926" max="10926" width="0.7109375" style="1468" customWidth="1"/>
    <col min="10927" max="10927" width="3.140625" style="1468" customWidth="1"/>
    <col min="10928" max="10928" width="1.140625" style="1468" customWidth="1"/>
    <col min="10929" max="10929" width="18" style="1468" customWidth="1"/>
    <col min="10930" max="10930" width="9.42578125" style="1468" customWidth="1"/>
    <col min="10931" max="10931" width="8.7109375" style="1468" customWidth="1"/>
    <col min="10932" max="10932" width="9.28515625" style="1468" customWidth="1"/>
    <col min="10933" max="10933" width="10.140625" style="1468" customWidth="1"/>
    <col min="10934" max="10934" width="5.140625" style="1468" customWidth="1"/>
    <col min="10935" max="10935" width="10.140625" style="1468" customWidth="1"/>
    <col min="10936" max="10936" width="6.42578125" style="1468" customWidth="1"/>
    <col min="10937" max="10937" width="11.42578125" style="1468"/>
    <col min="10938" max="10938" width="1.28515625" style="1468" customWidth="1"/>
    <col min="10939" max="10939" width="1.42578125" style="1468" customWidth="1"/>
    <col min="10940" max="10940" width="8.28515625" style="1468" customWidth="1"/>
    <col min="10941" max="10941" width="11.42578125" style="1468"/>
    <col min="10942" max="10943" width="10.7109375" style="1468" customWidth="1"/>
    <col min="10944" max="10944" width="10.28515625" style="1468" customWidth="1"/>
    <col min="10945" max="10945" width="11.28515625" style="1468" customWidth="1"/>
    <col min="10946" max="10946" width="7.7109375" style="1468" customWidth="1"/>
    <col min="10947" max="10947" width="10.140625" style="1468" customWidth="1"/>
    <col min="10948" max="10948" width="6.5703125" style="1468" customWidth="1"/>
    <col min="10949" max="10949" width="1.140625" style="1468" customWidth="1"/>
    <col min="10950" max="10950" width="24.5703125" style="1468" customWidth="1"/>
    <col min="10951" max="10951" width="9.85546875" style="1468" customWidth="1"/>
    <col min="10952" max="10952" width="10.7109375" style="1468" customWidth="1"/>
    <col min="10953" max="10953" width="10.85546875" style="1468" customWidth="1"/>
    <col min="10954" max="10954" width="11.140625" style="1468" customWidth="1"/>
    <col min="10955" max="10955" width="9.85546875" style="1468" customWidth="1"/>
    <col min="10956" max="10956" width="1" style="1468" customWidth="1"/>
    <col min="10957" max="10957" width="16.5703125" style="1468" customWidth="1"/>
    <col min="10958" max="10958" width="0.5703125" style="1468" customWidth="1"/>
    <col min="10959" max="10959" width="0.7109375" style="1468" customWidth="1"/>
    <col min="10960" max="10960" width="27.85546875" style="1468" customWidth="1"/>
    <col min="10961" max="10961" width="0.85546875" style="1468" customWidth="1"/>
    <col min="10962" max="10962" width="27.42578125" style="1468" customWidth="1"/>
    <col min="10963" max="10963" width="14.7109375" style="1468" customWidth="1"/>
    <col min="10964" max="10964" width="0.42578125" style="1468" customWidth="1"/>
    <col min="10965" max="10965" width="0.7109375" style="1468" customWidth="1"/>
    <col min="10966" max="10966" width="21.7109375" style="1468" customWidth="1"/>
    <col min="10967" max="10967" width="1.28515625" style="1468" customWidth="1"/>
    <col min="10968" max="10968" width="21.140625" style="1468" customWidth="1"/>
    <col min="10969" max="11173" width="11.42578125" style="1468"/>
    <col min="11174" max="11174" width="0.7109375" style="1468" customWidth="1"/>
    <col min="11175" max="11176" width="1.5703125" style="1468" customWidth="1"/>
    <col min="11177" max="11177" width="16.42578125" style="1468" customWidth="1"/>
    <col min="11178" max="11180" width="10.42578125" style="1468" customWidth="1"/>
    <col min="11181" max="11181" width="8.7109375" style="1468" customWidth="1"/>
    <col min="11182" max="11182" width="0.7109375" style="1468" customWidth="1"/>
    <col min="11183" max="11183" width="3.140625" style="1468" customWidth="1"/>
    <col min="11184" max="11184" width="1.140625" style="1468" customWidth="1"/>
    <col min="11185" max="11185" width="18" style="1468" customWidth="1"/>
    <col min="11186" max="11186" width="9.42578125" style="1468" customWidth="1"/>
    <col min="11187" max="11187" width="8.7109375" style="1468" customWidth="1"/>
    <col min="11188" max="11188" width="9.28515625" style="1468" customWidth="1"/>
    <col min="11189" max="11189" width="10.140625" style="1468" customWidth="1"/>
    <col min="11190" max="11190" width="5.140625" style="1468" customWidth="1"/>
    <col min="11191" max="11191" width="10.140625" style="1468" customWidth="1"/>
    <col min="11192" max="11192" width="6.42578125" style="1468" customWidth="1"/>
    <col min="11193" max="11193" width="11.42578125" style="1468"/>
    <col min="11194" max="11194" width="1.28515625" style="1468" customWidth="1"/>
    <col min="11195" max="11195" width="1.42578125" style="1468" customWidth="1"/>
    <col min="11196" max="11196" width="8.28515625" style="1468" customWidth="1"/>
    <col min="11197" max="11197" width="11.42578125" style="1468"/>
    <col min="11198" max="11199" width="10.7109375" style="1468" customWidth="1"/>
    <col min="11200" max="11200" width="10.28515625" style="1468" customWidth="1"/>
    <col min="11201" max="11201" width="11.28515625" style="1468" customWidth="1"/>
    <col min="11202" max="11202" width="7.7109375" style="1468" customWidth="1"/>
    <col min="11203" max="11203" width="10.140625" style="1468" customWidth="1"/>
    <col min="11204" max="11204" width="6.5703125" style="1468" customWidth="1"/>
    <col min="11205" max="11205" width="1.140625" style="1468" customWidth="1"/>
    <col min="11206" max="11206" width="24.5703125" style="1468" customWidth="1"/>
    <col min="11207" max="11207" width="9.85546875" style="1468" customWidth="1"/>
    <col min="11208" max="11208" width="10.7109375" style="1468" customWidth="1"/>
    <col min="11209" max="11209" width="10.85546875" style="1468" customWidth="1"/>
    <col min="11210" max="11210" width="11.140625" style="1468" customWidth="1"/>
    <col min="11211" max="11211" width="9.85546875" style="1468" customWidth="1"/>
    <col min="11212" max="11212" width="1" style="1468" customWidth="1"/>
    <col min="11213" max="11213" width="16.5703125" style="1468" customWidth="1"/>
    <col min="11214" max="11214" width="0.5703125" style="1468" customWidth="1"/>
    <col min="11215" max="11215" width="0.7109375" style="1468" customWidth="1"/>
    <col min="11216" max="11216" width="27.85546875" style="1468" customWidth="1"/>
    <col min="11217" max="11217" width="0.85546875" style="1468" customWidth="1"/>
    <col min="11218" max="11218" width="27.42578125" style="1468" customWidth="1"/>
    <col min="11219" max="11219" width="14.7109375" style="1468" customWidth="1"/>
    <col min="11220" max="11220" width="0.42578125" style="1468" customWidth="1"/>
    <col min="11221" max="11221" width="0.7109375" style="1468" customWidth="1"/>
    <col min="11222" max="11222" width="21.7109375" style="1468" customWidth="1"/>
    <col min="11223" max="11223" width="1.28515625" style="1468" customWidth="1"/>
    <col min="11224" max="11224" width="21.140625" style="1468" customWidth="1"/>
    <col min="11225" max="11429" width="11.42578125" style="1468"/>
    <col min="11430" max="11430" width="0.7109375" style="1468" customWidth="1"/>
    <col min="11431" max="11432" width="1.5703125" style="1468" customWidth="1"/>
    <col min="11433" max="11433" width="16.42578125" style="1468" customWidth="1"/>
    <col min="11434" max="11436" width="10.42578125" style="1468" customWidth="1"/>
    <col min="11437" max="11437" width="8.7109375" style="1468" customWidth="1"/>
    <col min="11438" max="11438" width="0.7109375" style="1468" customWidth="1"/>
    <col min="11439" max="11439" width="3.140625" style="1468" customWidth="1"/>
    <col min="11440" max="11440" width="1.140625" style="1468" customWidth="1"/>
    <col min="11441" max="11441" width="18" style="1468" customWidth="1"/>
    <col min="11442" max="11442" width="9.42578125" style="1468" customWidth="1"/>
    <col min="11443" max="11443" width="8.7109375" style="1468" customWidth="1"/>
    <col min="11444" max="11444" width="9.28515625" style="1468" customWidth="1"/>
    <col min="11445" max="11445" width="10.140625" style="1468" customWidth="1"/>
    <col min="11446" max="11446" width="5.140625" style="1468" customWidth="1"/>
    <col min="11447" max="11447" width="10.140625" style="1468" customWidth="1"/>
    <col min="11448" max="11448" width="6.42578125" style="1468" customWidth="1"/>
    <col min="11449" max="11449" width="11.42578125" style="1468"/>
    <col min="11450" max="11450" width="1.28515625" style="1468" customWidth="1"/>
    <col min="11451" max="11451" width="1.42578125" style="1468" customWidth="1"/>
    <col min="11452" max="11452" width="8.28515625" style="1468" customWidth="1"/>
    <col min="11453" max="11453" width="11.42578125" style="1468"/>
    <col min="11454" max="11455" width="10.7109375" style="1468" customWidth="1"/>
    <col min="11456" max="11456" width="10.28515625" style="1468" customWidth="1"/>
    <col min="11457" max="11457" width="11.28515625" style="1468" customWidth="1"/>
    <col min="11458" max="11458" width="7.7109375" style="1468" customWidth="1"/>
    <col min="11459" max="11459" width="10.140625" style="1468" customWidth="1"/>
    <col min="11460" max="11460" width="6.5703125" style="1468" customWidth="1"/>
    <col min="11461" max="11461" width="1.140625" style="1468" customWidth="1"/>
    <col min="11462" max="11462" width="24.5703125" style="1468" customWidth="1"/>
    <col min="11463" max="11463" width="9.85546875" style="1468" customWidth="1"/>
    <col min="11464" max="11464" width="10.7109375" style="1468" customWidth="1"/>
    <col min="11465" max="11465" width="10.85546875" style="1468" customWidth="1"/>
    <col min="11466" max="11466" width="11.140625" style="1468" customWidth="1"/>
    <col min="11467" max="11467" width="9.85546875" style="1468" customWidth="1"/>
    <col min="11468" max="11468" width="1" style="1468" customWidth="1"/>
    <col min="11469" max="11469" width="16.5703125" style="1468" customWidth="1"/>
    <col min="11470" max="11470" width="0.5703125" style="1468" customWidth="1"/>
    <col min="11471" max="11471" width="0.7109375" style="1468" customWidth="1"/>
    <col min="11472" max="11472" width="27.85546875" style="1468" customWidth="1"/>
    <col min="11473" max="11473" width="0.85546875" style="1468" customWidth="1"/>
    <col min="11474" max="11474" width="27.42578125" style="1468" customWidth="1"/>
    <col min="11475" max="11475" width="14.7109375" style="1468" customWidth="1"/>
    <col min="11476" max="11476" width="0.42578125" style="1468" customWidth="1"/>
    <col min="11477" max="11477" width="0.7109375" style="1468" customWidth="1"/>
    <col min="11478" max="11478" width="21.7109375" style="1468" customWidth="1"/>
    <col min="11479" max="11479" width="1.28515625" style="1468" customWidth="1"/>
    <col min="11480" max="11480" width="21.140625" style="1468" customWidth="1"/>
    <col min="11481" max="11685" width="11.42578125" style="1468"/>
    <col min="11686" max="11686" width="0.7109375" style="1468" customWidth="1"/>
    <col min="11687" max="11688" width="1.5703125" style="1468" customWidth="1"/>
    <col min="11689" max="11689" width="16.42578125" style="1468" customWidth="1"/>
    <col min="11690" max="11692" width="10.42578125" style="1468" customWidth="1"/>
    <col min="11693" max="11693" width="8.7109375" style="1468" customWidth="1"/>
    <col min="11694" max="11694" width="0.7109375" style="1468" customWidth="1"/>
    <col min="11695" max="11695" width="3.140625" style="1468" customWidth="1"/>
    <col min="11696" max="11696" width="1.140625" style="1468" customWidth="1"/>
    <col min="11697" max="11697" width="18" style="1468" customWidth="1"/>
    <col min="11698" max="11698" width="9.42578125" style="1468" customWidth="1"/>
    <col min="11699" max="11699" width="8.7109375" style="1468" customWidth="1"/>
    <col min="11700" max="11700" width="9.28515625" style="1468" customWidth="1"/>
    <col min="11701" max="11701" width="10.140625" style="1468" customWidth="1"/>
    <col min="11702" max="11702" width="5.140625" style="1468" customWidth="1"/>
    <col min="11703" max="11703" width="10.140625" style="1468" customWidth="1"/>
    <col min="11704" max="11704" width="6.42578125" style="1468" customWidth="1"/>
    <col min="11705" max="11705" width="11.42578125" style="1468"/>
    <col min="11706" max="11706" width="1.28515625" style="1468" customWidth="1"/>
    <col min="11707" max="11707" width="1.42578125" style="1468" customWidth="1"/>
    <col min="11708" max="11708" width="8.28515625" style="1468" customWidth="1"/>
    <col min="11709" max="11709" width="11.42578125" style="1468"/>
    <col min="11710" max="11711" width="10.7109375" style="1468" customWidth="1"/>
    <col min="11712" max="11712" width="10.28515625" style="1468" customWidth="1"/>
    <col min="11713" max="11713" width="11.28515625" style="1468" customWidth="1"/>
    <col min="11714" max="11714" width="7.7109375" style="1468" customWidth="1"/>
    <col min="11715" max="11715" width="10.140625" style="1468" customWidth="1"/>
    <col min="11716" max="11716" width="6.5703125" style="1468" customWidth="1"/>
    <col min="11717" max="11717" width="1.140625" style="1468" customWidth="1"/>
    <col min="11718" max="11718" width="24.5703125" style="1468" customWidth="1"/>
    <col min="11719" max="11719" width="9.85546875" style="1468" customWidth="1"/>
    <col min="11720" max="11720" width="10.7109375" style="1468" customWidth="1"/>
    <col min="11721" max="11721" width="10.85546875" style="1468" customWidth="1"/>
    <col min="11722" max="11722" width="11.140625" style="1468" customWidth="1"/>
    <col min="11723" max="11723" width="9.85546875" style="1468" customWidth="1"/>
    <col min="11724" max="11724" width="1" style="1468" customWidth="1"/>
    <col min="11725" max="11725" width="16.5703125" style="1468" customWidth="1"/>
    <col min="11726" max="11726" width="0.5703125" style="1468" customWidth="1"/>
    <col min="11727" max="11727" width="0.7109375" style="1468" customWidth="1"/>
    <col min="11728" max="11728" width="27.85546875" style="1468" customWidth="1"/>
    <col min="11729" max="11729" width="0.85546875" style="1468" customWidth="1"/>
    <col min="11730" max="11730" width="27.42578125" style="1468" customWidth="1"/>
    <col min="11731" max="11731" width="14.7109375" style="1468" customWidth="1"/>
    <col min="11732" max="11732" width="0.42578125" style="1468" customWidth="1"/>
    <col min="11733" max="11733" width="0.7109375" style="1468" customWidth="1"/>
    <col min="11734" max="11734" width="21.7109375" style="1468" customWidth="1"/>
    <col min="11735" max="11735" width="1.28515625" style="1468" customWidth="1"/>
    <col min="11736" max="11736" width="21.140625" style="1468" customWidth="1"/>
    <col min="11737" max="11941" width="11.42578125" style="1468"/>
    <col min="11942" max="11942" width="0.7109375" style="1468" customWidth="1"/>
    <col min="11943" max="11944" width="1.5703125" style="1468" customWidth="1"/>
    <col min="11945" max="11945" width="16.42578125" style="1468" customWidth="1"/>
    <col min="11946" max="11948" width="10.42578125" style="1468" customWidth="1"/>
    <col min="11949" max="11949" width="8.7109375" style="1468" customWidth="1"/>
    <col min="11950" max="11950" width="0.7109375" style="1468" customWidth="1"/>
    <col min="11951" max="11951" width="3.140625" style="1468" customWidth="1"/>
    <col min="11952" max="11952" width="1.140625" style="1468" customWidth="1"/>
    <col min="11953" max="11953" width="18" style="1468" customWidth="1"/>
    <col min="11954" max="11954" width="9.42578125" style="1468" customWidth="1"/>
    <col min="11955" max="11955" width="8.7109375" style="1468" customWidth="1"/>
    <col min="11956" max="11956" width="9.28515625" style="1468" customWidth="1"/>
    <col min="11957" max="11957" width="10.140625" style="1468" customWidth="1"/>
    <col min="11958" max="11958" width="5.140625" style="1468" customWidth="1"/>
    <col min="11959" max="11959" width="10.140625" style="1468" customWidth="1"/>
    <col min="11960" max="11960" width="6.42578125" style="1468" customWidth="1"/>
    <col min="11961" max="11961" width="11.42578125" style="1468"/>
    <col min="11962" max="11962" width="1.28515625" style="1468" customWidth="1"/>
    <col min="11963" max="11963" width="1.42578125" style="1468" customWidth="1"/>
    <col min="11964" max="11964" width="8.28515625" style="1468" customWidth="1"/>
    <col min="11965" max="11965" width="11.42578125" style="1468"/>
    <col min="11966" max="11967" width="10.7109375" style="1468" customWidth="1"/>
    <col min="11968" max="11968" width="10.28515625" style="1468" customWidth="1"/>
    <col min="11969" max="11969" width="11.28515625" style="1468" customWidth="1"/>
    <col min="11970" max="11970" width="7.7109375" style="1468" customWidth="1"/>
    <col min="11971" max="11971" width="10.140625" style="1468" customWidth="1"/>
    <col min="11972" max="11972" width="6.5703125" style="1468" customWidth="1"/>
    <col min="11973" max="11973" width="1.140625" style="1468" customWidth="1"/>
    <col min="11974" max="11974" width="24.5703125" style="1468" customWidth="1"/>
    <col min="11975" max="11975" width="9.85546875" style="1468" customWidth="1"/>
    <col min="11976" max="11976" width="10.7109375" style="1468" customWidth="1"/>
    <col min="11977" max="11977" width="10.85546875" style="1468" customWidth="1"/>
    <col min="11978" max="11978" width="11.140625" style="1468" customWidth="1"/>
    <col min="11979" max="11979" width="9.85546875" style="1468" customWidth="1"/>
    <col min="11980" max="11980" width="1" style="1468" customWidth="1"/>
    <col min="11981" max="11981" width="16.5703125" style="1468" customWidth="1"/>
    <col min="11982" max="11982" width="0.5703125" style="1468" customWidth="1"/>
    <col min="11983" max="11983" width="0.7109375" style="1468" customWidth="1"/>
    <col min="11984" max="11984" width="27.85546875" style="1468" customWidth="1"/>
    <col min="11985" max="11985" width="0.85546875" style="1468" customWidth="1"/>
    <col min="11986" max="11986" width="27.42578125" style="1468" customWidth="1"/>
    <col min="11987" max="11987" width="14.7109375" style="1468" customWidth="1"/>
    <col min="11988" max="11988" width="0.42578125" style="1468" customWidth="1"/>
    <col min="11989" max="11989" width="0.7109375" style="1468" customWidth="1"/>
    <col min="11990" max="11990" width="21.7109375" style="1468" customWidth="1"/>
    <col min="11991" max="11991" width="1.28515625" style="1468" customWidth="1"/>
    <col min="11992" max="11992" width="21.140625" style="1468" customWidth="1"/>
    <col min="11993" max="12197" width="11.42578125" style="1468"/>
    <col min="12198" max="12198" width="0.7109375" style="1468" customWidth="1"/>
    <col min="12199" max="12200" width="1.5703125" style="1468" customWidth="1"/>
    <col min="12201" max="12201" width="16.42578125" style="1468" customWidth="1"/>
    <col min="12202" max="12204" width="10.42578125" style="1468" customWidth="1"/>
    <col min="12205" max="12205" width="8.7109375" style="1468" customWidth="1"/>
    <col min="12206" max="12206" width="0.7109375" style="1468" customWidth="1"/>
    <col min="12207" max="12207" width="3.140625" style="1468" customWidth="1"/>
    <col min="12208" max="12208" width="1.140625" style="1468" customWidth="1"/>
    <col min="12209" max="12209" width="18" style="1468" customWidth="1"/>
    <col min="12210" max="12210" width="9.42578125" style="1468" customWidth="1"/>
    <col min="12211" max="12211" width="8.7109375" style="1468" customWidth="1"/>
    <col min="12212" max="12212" width="9.28515625" style="1468" customWidth="1"/>
    <col min="12213" max="12213" width="10.140625" style="1468" customWidth="1"/>
    <col min="12214" max="12214" width="5.140625" style="1468" customWidth="1"/>
    <col min="12215" max="12215" width="10.140625" style="1468" customWidth="1"/>
    <col min="12216" max="12216" width="6.42578125" style="1468" customWidth="1"/>
    <col min="12217" max="12217" width="11.42578125" style="1468"/>
    <col min="12218" max="12218" width="1.28515625" style="1468" customWidth="1"/>
    <col min="12219" max="12219" width="1.42578125" style="1468" customWidth="1"/>
    <col min="12220" max="12220" width="8.28515625" style="1468" customWidth="1"/>
    <col min="12221" max="12221" width="11.42578125" style="1468"/>
    <col min="12222" max="12223" width="10.7109375" style="1468" customWidth="1"/>
    <col min="12224" max="12224" width="10.28515625" style="1468" customWidth="1"/>
    <col min="12225" max="12225" width="11.28515625" style="1468" customWidth="1"/>
    <col min="12226" max="12226" width="7.7109375" style="1468" customWidth="1"/>
    <col min="12227" max="12227" width="10.140625" style="1468" customWidth="1"/>
    <col min="12228" max="12228" width="6.5703125" style="1468" customWidth="1"/>
    <col min="12229" max="12229" width="1.140625" style="1468" customWidth="1"/>
    <col min="12230" max="12230" width="24.5703125" style="1468" customWidth="1"/>
    <col min="12231" max="12231" width="9.85546875" style="1468" customWidth="1"/>
    <col min="12232" max="12232" width="10.7109375" style="1468" customWidth="1"/>
    <col min="12233" max="12233" width="10.85546875" style="1468" customWidth="1"/>
    <col min="12234" max="12234" width="11.140625" style="1468" customWidth="1"/>
    <col min="12235" max="12235" width="9.85546875" style="1468" customWidth="1"/>
    <col min="12236" max="12236" width="1" style="1468" customWidth="1"/>
    <col min="12237" max="12237" width="16.5703125" style="1468" customWidth="1"/>
    <col min="12238" max="12238" width="0.5703125" style="1468" customWidth="1"/>
    <col min="12239" max="12239" width="0.7109375" style="1468" customWidth="1"/>
    <col min="12240" max="12240" width="27.85546875" style="1468" customWidth="1"/>
    <col min="12241" max="12241" width="0.85546875" style="1468" customWidth="1"/>
    <col min="12242" max="12242" width="27.42578125" style="1468" customWidth="1"/>
    <col min="12243" max="12243" width="14.7109375" style="1468" customWidth="1"/>
    <col min="12244" max="12244" width="0.42578125" style="1468" customWidth="1"/>
    <col min="12245" max="12245" width="0.7109375" style="1468" customWidth="1"/>
    <col min="12246" max="12246" width="21.7109375" style="1468" customWidth="1"/>
    <col min="12247" max="12247" width="1.28515625" style="1468" customWidth="1"/>
    <col min="12248" max="12248" width="21.140625" style="1468" customWidth="1"/>
    <col min="12249" max="12453" width="11.42578125" style="1468"/>
    <col min="12454" max="12454" width="0.7109375" style="1468" customWidth="1"/>
    <col min="12455" max="12456" width="1.5703125" style="1468" customWidth="1"/>
    <col min="12457" max="12457" width="16.42578125" style="1468" customWidth="1"/>
    <col min="12458" max="12460" width="10.42578125" style="1468" customWidth="1"/>
    <col min="12461" max="12461" width="8.7109375" style="1468" customWidth="1"/>
    <col min="12462" max="12462" width="0.7109375" style="1468" customWidth="1"/>
    <col min="12463" max="12463" width="3.140625" style="1468" customWidth="1"/>
    <col min="12464" max="12464" width="1.140625" style="1468" customWidth="1"/>
    <col min="12465" max="12465" width="18" style="1468" customWidth="1"/>
    <col min="12466" max="12466" width="9.42578125" style="1468" customWidth="1"/>
    <col min="12467" max="12467" width="8.7109375" style="1468" customWidth="1"/>
    <col min="12468" max="12468" width="9.28515625" style="1468" customWidth="1"/>
    <col min="12469" max="12469" width="10.140625" style="1468" customWidth="1"/>
    <col min="12470" max="12470" width="5.140625" style="1468" customWidth="1"/>
    <col min="12471" max="12471" width="10.140625" style="1468" customWidth="1"/>
    <col min="12472" max="12472" width="6.42578125" style="1468" customWidth="1"/>
    <col min="12473" max="12473" width="11.42578125" style="1468"/>
    <col min="12474" max="12474" width="1.28515625" style="1468" customWidth="1"/>
    <col min="12475" max="12475" width="1.42578125" style="1468" customWidth="1"/>
    <col min="12476" max="12476" width="8.28515625" style="1468" customWidth="1"/>
    <col min="12477" max="12477" width="11.42578125" style="1468"/>
    <col min="12478" max="12479" width="10.7109375" style="1468" customWidth="1"/>
    <col min="12480" max="12480" width="10.28515625" style="1468" customWidth="1"/>
    <col min="12481" max="12481" width="11.28515625" style="1468" customWidth="1"/>
    <col min="12482" max="12482" width="7.7109375" style="1468" customWidth="1"/>
    <col min="12483" max="12483" width="10.140625" style="1468" customWidth="1"/>
    <col min="12484" max="12484" width="6.5703125" style="1468" customWidth="1"/>
    <col min="12485" max="12485" width="1.140625" style="1468" customWidth="1"/>
    <col min="12486" max="12486" width="24.5703125" style="1468" customWidth="1"/>
    <col min="12487" max="12487" width="9.85546875" style="1468" customWidth="1"/>
    <col min="12488" max="12488" width="10.7109375" style="1468" customWidth="1"/>
    <col min="12489" max="12489" width="10.85546875" style="1468" customWidth="1"/>
    <col min="12490" max="12490" width="11.140625" style="1468" customWidth="1"/>
    <col min="12491" max="12491" width="9.85546875" style="1468" customWidth="1"/>
    <col min="12492" max="12492" width="1" style="1468" customWidth="1"/>
    <col min="12493" max="12493" width="16.5703125" style="1468" customWidth="1"/>
    <col min="12494" max="12494" width="0.5703125" style="1468" customWidth="1"/>
    <col min="12495" max="12495" width="0.7109375" style="1468" customWidth="1"/>
    <col min="12496" max="12496" width="27.85546875" style="1468" customWidth="1"/>
    <col min="12497" max="12497" width="0.85546875" style="1468" customWidth="1"/>
    <col min="12498" max="12498" width="27.42578125" style="1468" customWidth="1"/>
    <col min="12499" max="12499" width="14.7109375" style="1468" customWidth="1"/>
    <col min="12500" max="12500" width="0.42578125" style="1468" customWidth="1"/>
    <col min="12501" max="12501" width="0.7109375" style="1468" customWidth="1"/>
    <col min="12502" max="12502" width="21.7109375" style="1468" customWidth="1"/>
    <col min="12503" max="12503" width="1.28515625" style="1468" customWidth="1"/>
    <col min="12504" max="12504" width="21.140625" style="1468" customWidth="1"/>
    <col min="12505" max="12709" width="11.42578125" style="1468"/>
    <col min="12710" max="12710" width="0.7109375" style="1468" customWidth="1"/>
    <col min="12711" max="12712" width="1.5703125" style="1468" customWidth="1"/>
    <col min="12713" max="12713" width="16.42578125" style="1468" customWidth="1"/>
    <col min="12714" max="12716" width="10.42578125" style="1468" customWidth="1"/>
    <col min="12717" max="12717" width="8.7109375" style="1468" customWidth="1"/>
    <col min="12718" max="12718" width="0.7109375" style="1468" customWidth="1"/>
    <col min="12719" max="12719" width="3.140625" style="1468" customWidth="1"/>
    <col min="12720" max="12720" width="1.140625" style="1468" customWidth="1"/>
    <col min="12721" max="12721" width="18" style="1468" customWidth="1"/>
    <col min="12722" max="12722" width="9.42578125" style="1468" customWidth="1"/>
    <col min="12723" max="12723" width="8.7109375" style="1468" customWidth="1"/>
    <col min="12724" max="12724" width="9.28515625" style="1468" customWidth="1"/>
    <col min="12725" max="12725" width="10.140625" style="1468" customWidth="1"/>
    <col min="12726" max="12726" width="5.140625" style="1468" customWidth="1"/>
    <col min="12727" max="12727" width="10.140625" style="1468" customWidth="1"/>
    <col min="12728" max="12728" width="6.42578125" style="1468" customWidth="1"/>
    <col min="12729" max="12729" width="11.42578125" style="1468"/>
    <col min="12730" max="12730" width="1.28515625" style="1468" customWidth="1"/>
    <col min="12731" max="12731" width="1.42578125" style="1468" customWidth="1"/>
    <col min="12732" max="12732" width="8.28515625" style="1468" customWidth="1"/>
    <col min="12733" max="12733" width="11.42578125" style="1468"/>
    <col min="12734" max="12735" width="10.7109375" style="1468" customWidth="1"/>
    <col min="12736" max="12736" width="10.28515625" style="1468" customWidth="1"/>
    <col min="12737" max="12737" width="11.28515625" style="1468" customWidth="1"/>
    <col min="12738" max="12738" width="7.7109375" style="1468" customWidth="1"/>
    <col min="12739" max="12739" width="10.140625" style="1468" customWidth="1"/>
    <col min="12740" max="12740" width="6.5703125" style="1468" customWidth="1"/>
    <col min="12741" max="12741" width="1.140625" style="1468" customWidth="1"/>
    <col min="12742" max="12742" width="24.5703125" style="1468" customWidth="1"/>
    <col min="12743" max="12743" width="9.85546875" style="1468" customWidth="1"/>
    <col min="12744" max="12744" width="10.7109375" style="1468" customWidth="1"/>
    <col min="12745" max="12745" width="10.85546875" style="1468" customWidth="1"/>
    <col min="12746" max="12746" width="11.140625" style="1468" customWidth="1"/>
    <col min="12747" max="12747" width="9.85546875" style="1468" customWidth="1"/>
    <col min="12748" max="12748" width="1" style="1468" customWidth="1"/>
    <col min="12749" max="12749" width="16.5703125" style="1468" customWidth="1"/>
    <col min="12750" max="12750" width="0.5703125" style="1468" customWidth="1"/>
    <col min="12751" max="12751" width="0.7109375" style="1468" customWidth="1"/>
    <col min="12752" max="12752" width="27.85546875" style="1468" customWidth="1"/>
    <col min="12753" max="12753" width="0.85546875" style="1468" customWidth="1"/>
    <col min="12754" max="12754" width="27.42578125" style="1468" customWidth="1"/>
    <col min="12755" max="12755" width="14.7109375" style="1468" customWidth="1"/>
    <col min="12756" max="12756" width="0.42578125" style="1468" customWidth="1"/>
    <col min="12757" max="12757" width="0.7109375" style="1468" customWidth="1"/>
    <col min="12758" max="12758" width="21.7109375" style="1468" customWidth="1"/>
    <col min="12759" max="12759" width="1.28515625" style="1468" customWidth="1"/>
    <col min="12760" max="12760" width="21.140625" style="1468" customWidth="1"/>
    <col min="12761" max="12965" width="11.42578125" style="1468"/>
    <col min="12966" max="12966" width="0.7109375" style="1468" customWidth="1"/>
    <col min="12967" max="12968" width="1.5703125" style="1468" customWidth="1"/>
    <col min="12969" max="12969" width="16.42578125" style="1468" customWidth="1"/>
    <col min="12970" max="12972" width="10.42578125" style="1468" customWidth="1"/>
    <col min="12973" max="12973" width="8.7109375" style="1468" customWidth="1"/>
    <col min="12974" max="12974" width="0.7109375" style="1468" customWidth="1"/>
    <col min="12975" max="12975" width="3.140625" style="1468" customWidth="1"/>
    <col min="12976" max="12976" width="1.140625" style="1468" customWidth="1"/>
    <col min="12977" max="12977" width="18" style="1468" customWidth="1"/>
    <col min="12978" max="12978" width="9.42578125" style="1468" customWidth="1"/>
    <col min="12979" max="12979" width="8.7109375" style="1468" customWidth="1"/>
    <col min="12980" max="12980" width="9.28515625" style="1468" customWidth="1"/>
    <col min="12981" max="12981" width="10.140625" style="1468" customWidth="1"/>
    <col min="12982" max="12982" width="5.140625" style="1468" customWidth="1"/>
    <col min="12983" max="12983" width="10.140625" style="1468" customWidth="1"/>
    <col min="12984" max="12984" width="6.42578125" style="1468" customWidth="1"/>
    <col min="12985" max="12985" width="11.42578125" style="1468"/>
    <col min="12986" max="12986" width="1.28515625" style="1468" customWidth="1"/>
    <col min="12987" max="12987" width="1.42578125" style="1468" customWidth="1"/>
    <col min="12988" max="12988" width="8.28515625" style="1468" customWidth="1"/>
    <col min="12989" max="12989" width="11.42578125" style="1468"/>
    <col min="12990" max="12991" width="10.7109375" style="1468" customWidth="1"/>
    <col min="12992" max="12992" width="10.28515625" style="1468" customWidth="1"/>
    <col min="12993" max="12993" width="11.28515625" style="1468" customWidth="1"/>
    <col min="12994" max="12994" width="7.7109375" style="1468" customWidth="1"/>
    <col min="12995" max="12995" width="10.140625" style="1468" customWidth="1"/>
    <col min="12996" max="12996" width="6.5703125" style="1468" customWidth="1"/>
    <col min="12997" max="12997" width="1.140625" style="1468" customWidth="1"/>
    <col min="12998" max="12998" width="24.5703125" style="1468" customWidth="1"/>
    <col min="12999" max="12999" width="9.85546875" style="1468" customWidth="1"/>
    <col min="13000" max="13000" width="10.7109375" style="1468" customWidth="1"/>
    <col min="13001" max="13001" width="10.85546875" style="1468" customWidth="1"/>
    <col min="13002" max="13002" width="11.140625" style="1468" customWidth="1"/>
    <col min="13003" max="13003" width="9.85546875" style="1468" customWidth="1"/>
    <col min="13004" max="13004" width="1" style="1468" customWidth="1"/>
    <col min="13005" max="13005" width="16.5703125" style="1468" customWidth="1"/>
    <col min="13006" max="13006" width="0.5703125" style="1468" customWidth="1"/>
    <col min="13007" max="13007" width="0.7109375" style="1468" customWidth="1"/>
    <col min="13008" max="13008" width="27.85546875" style="1468" customWidth="1"/>
    <col min="13009" max="13009" width="0.85546875" style="1468" customWidth="1"/>
    <col min="13010" max="13010" width="27.42578125" style="1468" customWidth="1"/>
    <col min="13011" max="13011" width="14.7109375" style="1468" customWidth="1"/>
    <col min="13012" max="13012" width="0.42578125" style="1468" customWidth="1"/>
    <col min="13013" max="13013" width="0.7109375" style="1468" customWidth="1"/>
    <col min="13014" max="13014" width="21.7109375" style="1468" customWidth="1"/>
    <col min="13015" max="13015" width="1.28515625" style="1468" customWidth="1"/>
    <col min="13016" max="13016" width="21.140625" style="1468" customWidth="1"/>
    <col min="13017" max="13221" width="11.42578125" style="1468"/>
    <col min="13222" max="13222" width="0.7109375" style="1468" customWidth="1"/>
    <col min="13223" max="13224" width="1.5703125" style="1468" customWidth="1"/>
    <col min="13225" max="13225" width="16.42578125" style="1468" customWidth="1"/>
    <col min="13226" max="13228" width="10.42578125" style="1468" customWidth="1"/>
    <col min="13229" max="13229" width="8.7109375" style="1468" customWidth="1"/>
    <col min="13230" max="13230" width="0.7109375" style="1468" customWidth="1"/>
    <col min="13231" max="13231" width="3.140625" style="1468" customWidth="1"/>
    <col min="13232" max="13232" width="1.140625" style="1468" customWidth="1"/>
    <col min="13233" max="13233" width="18" style="1468" customWidth="1"/>
    <col min="13234" max="13234" width="9.42578125" style="1468" customWidth="1"/>
    <col min="13235" max="13235" width="8.7109375" style="1468" customWidth="1"/>
    <col min="13236" max="13236" width="9.28515625" style="1468" customWidth="1"/>
    <col min="13237" max="13237" width="10.140625" style="1468" customWidth="1"/>
    <col min="13238" max="13238" width="5.140625" style="1468" customWidth="1"/>
    <col min="13239" max="13239" width="10.140625" style="1468" customWidth="1"/>
    <col min="13240" max="13240" width="6.42578125" style="1468" customWidth="1"/>
    <col min="13241" max="13241" width="11.42578125" style="1468"/>
    <col min="13242" max="13242" width="1.28515625" style="1468" customWidth="1"/>
    <col min="13243" max="13243" width="1.42578125" style="1468" customWidth="1"/>
    <col min="13244" max="13244" width="8.28515625" style="1468" customWidth="1"/>
    <col min="13245" max="13245" width="11.42578125" style="1468"/>
    <col min="13246" max="13247" width="10.7109375" style="1468" customWidth="1"/>
    <col min="13248" max="13248" width="10.28515625" style="1468" customWidth="1"/>
    <col min="13249" max="13249" width="11.28515625" style="1468" customWidth="1"/>
    <col min="13250" max="13250" width="7.7109375" style="1468" customWidth="1"/>
    <col min="13251" max="13251" width="10.140625" style="1468" customWidth="1"/>
    <col min="13252" max="13252" width="6.5703125" style="1468" customWidth="1"/>
    <col min="13253" max="13253" width="1.140625" style="1468" customWidth="1"/>
    <col min="13254" max="13254" width="24.5703125" style="1468" customWidth="1"/>
    <col min="13255" max="13255" width="9.85546875" style="1468" customWidth="1"/>
    <col min="13256" max="13256" width="10.7109375" style="1468" customWidth="1"/>
    <col min="13257" max="13257" width="10.85546875" style="1468" customWidth="1"/>
    <col min="13258" max="13258" width="11.140625" style="1468" customWidth="1"/>
    <col min="13259" max="13259" width="9.85546875" style="1468" customWidth="1"/>
    <col min="13260" max="13260" width="1" style="1468" customWidth="1"/>
    <col min="13261" max="13261" width="16.5703125" style="1468" customWidth="1"/>
    <col min="13262" max="13262" width="0.5703125" style="1468" customWidth="1"/>
    <col min="13263" max="13263" width="0.7109375" style="1468" customWidth="1"/>
    <col min="13264" max="13264" width="27.85546875" style="1468" customWidth="1"/>
    <col min="13265" max="13265" width="0.85546875" style="1468" customWidth="1"/>
    <col min="13266" max="13266" width="27.42578125" style="1468" customWidth="1"/>
    <col min="13267" max="13267" width="14.7109375" style="1468" customWidth="1"/>
    <col min="13268" max="13268" width="0.42578125" style="1468" customWidth="1"/>
    <col min="13269" max="13269" width="0.7109375" style="1468" customWidth="1"/>
    <col min="13270" max="13270" width="21.7109375" style="1468" customWidth="1"/>
    <col min="13271" max="13271" width="1.28515625" style="1468" customWidth="1"/>
    <col min="13272" max="13272" width="21.140625" style="1468" customWidth="1"/>
    <col min="13273" max="13477" width="11.42578125" style="1468"/>
    <col min="13478" max="13478" width="0.7109375" style="1468" customWidth="1"/>
    <col min="13479" max="13480" width="1.5703125" style="1468" customWidth="1"/>
    <col min="13481" max="13481" width="16.42578125" style="1468" customWidth="1"/>
    <col min="13482" max="13484" width="10.42578125" style="1468" customWidth="1"/>
    <col min="13485" max="13485" width="8.7109375" style="1468" customWidth="1"/>
    <col min="13486" max="13486" width="0.7109375" style="1468" customWidth="1"/>
    <col min="13487" max="13487" width="3.140625" style="1468" customWidth="1"/>
    <col min="13488" max="13488" width="1.140625" style="1468" customWidth="1"/>
    <col min="13489" max="13489" width="18" style="1468" customWidth="1"/>
    <col min="13490" max="13490" width="9.42578125" style="1468" customWidth="1"/>
    <col min="13491" max="13491" width="8.7109375" style="1468" customWidth="1"/>
    <col min="13492" max="13492" width="9.28515625" style="1468" customWidth="1"/>
    <col min="13493" max="13493" width="10.140625" style="1468" customWidth="1"/>
    <col min="13494" max="13494" width="5.140625" style="1468" customWidth="1"/>
    <col min="13495" max="13495" width="10.140625" style="1468" customWidth="1"/>
    <col min="13496" max="13496" width="6.42578125" style="1468" customWidth="1"/>
    <col min="13497" max="13497" width="11.42578125" style="1468"/>
    <col min="13498" max="13498" width="1.28515625" style="1468" customWidth="1"/>
    <col min="13499" max="13499" width="1.42578125" style="1468" customWidth="1"/>
    <col min="13500" max="13500" width="8.28515625" style="1468" customWidth="1"/>
    <col min="13501" max="13501" width="11.42578125" style="1468"/>
    <col min="13502" max="13503" width="10.7109375" style="1468" customWidth="1"/>
    <col min="13504" max="13504" width="10.28515625" style="1468" customWidth="1"/>
    <col min="13505" max="13505" width="11.28515625" style="1468" customWidth="1"/>
    <col min="13506" max="13506" width="7.7109375" style="1468" customWidth="1"/>
    <col min="13507" max="13507" width="10.140625" style="1468" customWidth="1"/>
    <col min="13508" max="13508" width="6.5703125" style="1468" customWidth="1"/>
    <col min="13509" max="13509" width="1.140625" style="1468" customWidth="1"/>
    <col min="13510" max="13510" width="24.5703125" style="1468" customWidth="1"/>
    <col min="13511" max="13511" width="9.85546875" style="1468" customWidth="1"/>
    <col min="13512" max="13512" width="10.7109375" style="1468" customWidth="1"/>
    <col min="13513" max="13513" width="10.85546875" style="1468" customWidth="1"/>
    <col min="13514" max="13514" width="11.140625" style="1468" customWidth="1"/>
    <col min="13515" max="13515" width="9.85546875" style="1468" customWidth="1"/>
    <col min="13516" max="13516" width="1" style="1468" customWidth="1"/>
    <col min="13517" max="13517" width="16.5703125" style="1468" customWidth="1"/>
    <col min="13518" max="13518" width="0.5703125" style="1468" customWidth="1"/>
    <col min="13519" max="13519" width="0.7109375" style="1468" customWidth="1"/>
    <col min="13520" max="13520" width="27.85546875" style="1468" customWidth="1"/>
    <col min="13521" max="13521" width="0.85546875" style="1468" customWidth="1"/>
    <col min="13522" max="13522" width="27.42578125" style="1468" customWidth="1"/>
    <col min="13523" max="13523" width="14.7109375" style="1468" customWidth="1"/>
    <col min="13524" max="13524" width="0.42578125" style="1468" customWidth="1"/>
    <col min="13525" max="13525" width="0.7109375" style="1468" customWidth="1"/>
    <col min="13526" max="13526" width="21.7109375" style="1468" customWidth="1"/>
    <col min="13527" max="13527" width="1.28515625" style="1468" customWidth="1"/>
    <col min="13528" max="13528" width="21.140625" style="1468" customWidth="1"/>
    <col min="13529" max="13733" width="11.42578125" style="1468"/>
    <col min="13734" max="13734" width="0.7109375" style="1468" customWidth="1"/>
    <col min="13735" max="13736" width="1.5703125" style="1468" customWidth="1"/>
    <col min="13737" max="13737" width="16.42578125" style="1468" customWidth="1"/>
    <col min="13738" max="13740" width="10.42578125" style="1468" customWidth="1"/>
    <col min="13741" max="13741" width="8.7109375" style="1468" customWidth="1"/>
    <col min="13742" max="13742" width="0.7109375" style="1468" customWidth="1"/>
    <col min="13743" max="13743" width="3.140625" style="1468" customWidth="1"/>
    <col min="13744" max="13744" width="1.140625" style="1468" customWidth="1"/>
    <col min="13745" max="13745" width="18" style="1468" customWidth="1"/>
    <col min="13746" max="13746" width="9.42578125" style="1468" customWidth="1"/>
    <col min="13747" max="13747" width="8.7109375" style="1468" customWidth="1"/>
    <col min="13748" max="13748" width="9.28515625" style="1468" customWidth="1"/>
    <col min="13749" max="13749" width="10.140625" style="1468" customWidth="1"/>
    <col min="13750" max="13750" width="5.140625" style="1468" customWidth="1"/>
    <col min="13751" max="13751" width="10.140625" style="1468" customWidth="1"/>
    <col min="13752" max="13752" width="6.42578125" style="1468" customWidth="1"/>
    <col min="13753" max="13753" width="11.42578125" style="1468"/>
    <col min="13754" max="13754" width="1.28515625" style="1468" customWidth="1"/>
    <col min="13755" max="13755" width="1.42578125" style="1468" customWidth="1"/>
    <col min="13756" max="13756" width="8.28515625" style="1468" customWidth="1"/>
    <col min="13757" max="13757" width="11.42578125" style="1468"/>
    <col min="13758" max="13759" width="10.7109375" style="1468" customWidth="1"/>
    <col min="13760" max="13760" width="10.28515625" style="1468" customWidth="1"/>
    <col min="13761" max="13761" width="11.28515625" style="1468" customWidth="1"/>
    <col min="13762" max="13762" width="7.7109375" style="1468" customWidth="1"/>
    <col min="13763" max="13763" width="10.140625" style="1468" customWidth="1"/>
    <col min="13764" max="13764" width="6.5703125" style="1468" customWidth="1"/>
    <col min="13765" max="13765" width="1.140625" style="1468" customWidth="1"/>
    <col min="13766" max="13766" width="24.5703125" style="1468" customWidth="1"/>
    <col min="13767" max="13767" width="9.85546875" style="1468" customWidth="1"/>
    <col min="13768" max="13768" width="10.7109375" style="1468" customWidth="1"/>
    <col min="13769" max="13769" width="10.85546875" style="1468" customWidth="1"/>
    <col min="13770" max="13770" width="11.140625" style="1468" customWidth="1"/>
    <col min="13771" max="13771" width="9.85546875" style="1468" customWidth="1"/>
    <col min="13772" max="13772" width="1" style="1468" customWidth="1"/>
    <col min="13773" max="13773" width="16.5703125" style="1468" customWidth="1"/>
    <col min="13774" max="13774" width="0.5703125" style="1468" customWidth="1"/>
    <col min="13775" max="13775" width="0.7109375" style="1468" customWidth="1"/>
    <col min="13776" max="13776" width="27.85546875" style="1468" customWidth="1"/>
    <col min="13777" max="13777" width="0.85546875" style="1468" customWidth="1"/>
    <col min="13778" max="13778" width="27.42578125" style="1468" customWidth="1"/>
    <col min="13779" max="13779" width="14.7109375" style="1468" customWidth="1"/>
    <col min="13780" max="13780" width="0.42578125" style="1468" customWidth="1"/>
    <col min="13781" max="13781" width="0.7109375" style="1468" customWidth="1"/>
    <col min="13782" max="13782" width="21.7109375" style="1468" customWidth="1"/>
    <col min="13783" max="13783" width="1.28515625" style="1468" customWidth="1"/>
    <col min="13784" max="13784" width="21.140625" style="1468" customWidth="1"/>
    <col min="13785" max="13989" width="11.42578125" style="1468"/>
    <col min="13990" max="13990" width="0.7109375" style="1468" customWidth="1"/>
    <col min="13991" max="13992" width="1.5703125" style="1468" customWidth="1"/>
    <col min="13993" max="13993" width="16.42578125" style="1468" customWidth="1"/>
    <col min="13994" max="13996" width="10.42578125" style="1468" customWidth="1"/>
    <col min="13997" max="13997" width="8.7109375" style="1468" customWidth="1"/>
    <col min="13998" max="13998" width="0.7109375" style="1468" customWidth="1"/>
    <col min="13999" max="13999" width="3.140625" style="1468" customWidth="1"/>
    <col min="14000" max="14000" width="1.140625" style="1468" customWidth="1"/>
    <col min="14001" max="14001" width="18" style="1468" customWidth="1"/>
    <col min="14002" max="14002" width="9.42578125" style="1468" customWidth="1"/>
    <col min="14003" max="14003" width="8.7109375" style="1468" customWidth="1"/>
    <col min="14004" max="14004" width="9.28515625" style="1468" customWidth="1"/>
    <col min="14005" max="14005" width="10.140625" style="1468" customWidth="1"/>
    <col min="14006" max="14006" width="5.140625" style="1468" customWidth="1"/>
    <col min="14007" max="14007" width="10.140625" style="1468" customWidth="1"/>
    <col min="14008" max="14008" width="6.42578125" style="1468" customWidth="1"/>
    <col min="14009" max="14009" width="11.42578125" style="1468"/>
    <col min="14010" max="14010" width="1.28515625" style="1468" customWidth="1"/>
    <col min="14011" max="14011" width="1.42578125" style="1468" customWidth="1"/>
    <col min="14012" max="14012" width="8.28515625" style="1468" customWidth="1"/>
    <col min="14013" max="14013" width="11.42578125" style="1468"/>
    <col min="14014" max="14015" width="10.7109375" style="1468" customWidth="1"/>
    <col min="14016" max="14016" width="10.28515625" style="1468" customWidth="1"/>
    <col min="14017" max="14017" width="11.28515625" style="1468" customWidth="1"/>
    <col min="14018" max="14018" width="7.7109375" style="1468" customWidth="1"/>
    <col min="14019" max="14019" width="10.140625" style="1468" customWidth="1"/>
    <col min="14020" max="14020" width="6.5703125" style="1468" customWidth="1"/>
    <col min="14021" max="14021" width="1.140625" style="1468" customWidth="1"/>
    <col min="14022" max="14022" width="24.5703125" style="1468" customWidth="1"/>
    <col min="14023" max="14023" width="9.85546875" style="1468" customWidth="1"/>
    <col min="14024" max="14024" width="10.7109375" style="1468" customWidth="1"/>
    <col min="14025" max="14025" width="10.85546875" style="1468" customWidth="1"/>
    <col min="14026" max="14026" width="11.140625" style="1468" customWidth="1"/>
    <col min="14027" max="14027" width="9.85546875" style="1468" customWidth="1"/>
    <col min="14028" max="14028" width="1" style="1468" customWidth="1"/>
    <col min="14029" max="14029" width="16.5703125" style="1468" customWidth="1"/>
    <col min="14030" max="14030" width="0.5703125" style="1468" customWidth="1"/>
    <col min="14031" max="14031" width="0.7109375" style="1468" customWidth="1"/>
    <col min="14032" max="14032" width="27.85546875" style="1468" customWidth="1"/>
    <col min="14033" max="14033" width="0.85546875" style="1468" customWidth="1"/>
    <col min="14034" max="14034" width="27.42578125" style="1468" customWidth="1"/>
    <col min="14035" max="14035" width="14.7109375" style="1468" customWidth="1"/>
    <col min="14036" max="14036" width="0.42578125" style="1468" customWidth="1"/>
    <col min="14037" max="14037" width="0.7109375" style="1468" customWidth="1"/>
    <col min="14038" max="14038" width="21.7109375" style="1468" customWidth="1"/>
    <col min="14039" max="14039" width="1.28515625" style="1468" customWidth="1"/>
    <col min="14040" max="14040" width="21.140625" style="1468" customWidth="1"/>
    <col min="14041" max="14245" width="11.42578125" style="1468"/>
    <col min="14246" max="14246" width="0.7109375" style="1468" customWidth="1"/>
    <col min="14247" max="14248" width="1.5703125" style="1468" customWidth="1"/>
    <col min="14249" max="14249" width="16.42578125" style="1468" customWidth="1"/>
    <col min="14250" max="14252" width="10.42578125" style="1468" customWidth="1"/>
    <col min="14253" max="14253" width="8.7109375" style="1468" customWidth="1"/>
    <col min="14254" max="14254" width="0.7109375" style="1468" customWidth="1"/>
    <col min="14255" max="14255" width="3.140625" style="1468" customWidth="1"/>
    <col min="14256" max="14256" width="1.140625" style="1468" customWidth="1"/>
    <col min="14257" max="14257" width="18" style="1468" customWidth="1"/>
    <col min="14258" max="14258" width="9.42578125" style="1468" customWidth="1"/>
    <col min="14259" max="14259" width="8.7109375" style="1468" customWidth="1"/>
    <col min="14260" max="14260" width="9.28515625" style="1468" customWidth="1"/>
    <col min="14261" max="14261" width="10.140625" style="1468" customWidth="1"/>
    <col min="14262" max="14262" width="5.140625" style="1468" customWidth="1"/>
    <col min="14263" max="14263" width="10.140625" style="1468" customWidth="1"/>
    <col min="14264" max="14264" width="6.42578125" style="1468" customWidth="1"/>
    <col min="14265" max="14265" width="11.42578125" style="1468"/>
    <col min="14266" max="14266" width="1.28515625" style="1468" customWidth="1"/>
    <col min="14267" max="14267" width="1.42578125" style="1468" customWidth="1"/>
    <col min="14268" max="14268" width="8.28515625" style="1468" customWidth="1"/>
    <col min="14269" max="14269" width="11.42578125" style="1468"/>
    <col min="14270" max="14271" width="10.7109375" style="1468" customWidth="1"/>
    <col min="14272" max="14272" width="10.28515625" style="1468" customWidth="1"/>
    <col min="14273" max="14273" width="11.28515625" style="1468" customWidth="1"/>
    <col min="14274" max="14274" width="7.7109375" style="1468" customWidth="1"/>
    <col min="14275" max="14275" width="10.140625" style="1468" customWidth="1"/>
    <col min="14276" max="14276" width="6.5703125" style="1468" customWidth="1"/>
    <col min="14277" max="14277" width="1.140625" style="1468" customWidth="1"/>
    <col min="14278" max="14278" width="24.5703125" style="1468" customWidth="1"/>
    <col min="14279" max="14279" width="9.85546875" style="1468" customWidth="1"/>
    <col min="14280" max="14280" width="10.7109375" style="1468" customWidth="1"/>
    <col min="14281" max="14281" width="10.85546875" style="1468" customWidth="1"/>
    <col min="14282" max="14282" width="11.140625" style="1468" customWidth="1"/>
    <col min="14283" max="14283" width="9.85546875" style="1468" customWidth="1"/>
    <col min="14284" max="14284" width="1" style="1468" customWidth="1"/>
    <col min="14285" max="14285" width="16.5703125" style="1468" customWidth="1"/>
    <col min="14286" max="14286" width="0.5703125" style="1468" customWidth="1"/>
    <col min="14287" max="14287" width="0.7109375" style="1468" customWidth="1"/>
    <col min="14288" max="14288" width="27.85546875" style="1468" customWidth="1"/>
    <col min="14289" max="14289" width="0.85546875" style="1468" customWidth="1"/>
    <col min="14290" max="14290" width="27.42578125" style="1468" customWidth="1"/>
    <col min="14291" max="14291" width="14.7109375" style="1468" customWidth="1"/>
    <col min="14292" max="14292" width="0.42578125" style="1468" customWidth="1"/>
    <col min="14293" max="14293" width="0.7109375" style="1468" customWidth="1"/>
    <col min="14294" max="14294" width="21.7109375" style="1468" customWidth="1"/>
    <col min="14295" max="14295" width="1.28515625" style="1468" customWidth="1"/>
    <col min="14296" max="14296" width="21.140625" style="1468" customWidth="1"/>
    <col min="14297" max="14501" width="11.42578125" style="1468"/>
    <col min="14502" max="14502" width="0.7109375" style="1468" customWidth="1"/>
    <col min="14503" max="14504" width="1.5703125" style="1468" customWidth="1"/>
    <col min="14505" max="14505" width="16.42578125" style="1468" customWidth="1"/>
    <col min="14506" max="14508" width="10.42578125" style="1468" customWidth="1"/>
    <col min="14509" max="14509" width="8.7109375" style="1468" customWidth="1"/>
    <col min="14510" max="14510" width="0.7109375" style="1468" customWidth="1"/>
    <col min="14511" max="14511" width="3.140625" style="1468" customWidth="1"/>
    <col min="14512" max="14512" width="1.140625" style="1468" customWidth="1"/>
    <col min="14513" max="14513" width="18" style="1468" customWidth="1"/>
    <col min="14514" max="14514" width="9.42578125" style="1468" customWidth="1"/>
    <col min="14515" max="14515" width="8.7109375" style="1468" customWidth="1"/>
    <col min="14516" max="14516" width="9.28515625" style="1468" customWidth="1"/>
    <col min="14517" max="14517" width="10.140625" style="1468" customWidth="1"/>
    <col min="14518" max="14518" width="5.140625" style="1468" customWidth="1"/>
    <col min="14519" max="14519" width="10.140625" style="1468" customWidth="1"/>
    <col min="14520" max="14520" width="6.42578125" style="1468" customWidth="1"/>
    <col min="14521" max="14521" width="11.42578125" style="1468"/>
    <col min="14522" max="14522" width="1.28515625" style="1468" customWidth="1"/>
    <col min="14523" max="14523" width="1.42578125" style="1468" customWidth="1"/>
    <col min="14524" max="14524" width="8.28515625" style="1468" customWidth="1"/>
    <col min="14525" max="14525" width="11.42578125" style="1468"/>
    <col min="14526" max="14527" width="10.7109375" style="1468" customWidth="1"/>
    <col min="14528" max="14528" width="10.28515625" style="1468" customWidth="1"/>
    <col min="14529" max="14529" width="11.28515625" style="1468" customWidth="1"/>
    <col min="14530" max="14530" width="7.7109375" style="1468" customWidth="1"/>
    <col min="14531" max="14531" width="10.140625" style="1468" customWidth="1"/>
    <col min="14532" max="14532" width="6.5703125" style="1468" customWidth="1"/>
    <col min="14533" max="14533" width="1.140625" style="1468" customWidth="1"/>
    <col min="14534" max="14534" width="24.5703125" style="1468" customWidth="1"/>
    <col min="14535" max="14535" width="9.85546875" style="1468" customWidth="1"/>
    <col min="14536" max="14536" width="10.7109375" style="1468" customWidth="1"/>
    <col min="14537" max="14537" width="10.85546875" style="1468" customWidth="1"/>
    <col min="14538" max="14538" width="11.140625" style="1468" customWidth="1"/>
    <col min="14539" max="14539" width="9.85546875" style="1468" customWidth="1"/>
    <col min="14540" max="14540" width="1" style="1468" customWidth="1"/>
    <col min="14541" max="14541" width="16.5703125" style="1468" customWidth="1"/>
    <col min="14542" max="14542" width="0.5703125" style="1468" customWidth="1"/>
    <col min="14543" max="14543" width="0.7109375" style="1468" customWidth="1"/>
    <col min="14544" max="14544" width="27.85546875" style="1468" customWidth="1"/>
    <col min="14545" max="14545" width="0.85546875" style="1468" customWidth="1"/>
    <col min="14546" max="14546" width="27.42578125" style="1468" customWidth="1"/>
    <col min="14547" max="14547" width="14.7109375" style="1468" customWidth="1"/>
    <col min="14548" max="14548" width="0.42578125" style="1468" customWidth="1"/>
    <col min="14549" max="14549" width="0.7109375" style="1468" customWidth="1"/>
    <col min="14550" max="14550" width="21.7109375" style="1468" customWidth="1"/>
    <col min="14551" max="14551" width="1.28515625" style="1468" customWidth="1"/>
    <col min="14552" max="14552" width="21.140625" style="1468" customWidth="1"/>
    <col min="14553" max="14757" width="11.42578125" style="1468"/>
    <col min="14758" max="14758" width="0.7109375" style="1468" customWidth="1"/>
    <col min="14759" max="14760" width="1.5703125" style="1468" customWidth="1"/>
    <col min="14761" max="14761" width="16.42578125" style="1468" customWidth="1"/>
    <col min="14762" max="14764" width="10.42578125" style="1468" customWidth="1"/>
    <col min="14765" max="14765" width="8.7109375" style="1468" customWidth="1"/>
    <col min="14766" max="14766" width="0.7109375" style="1468" customWidth="1"/>
    <col min="14767" max="14767" width="3.140625" style="1468" customWidth="1"/>
    <col min="14768" max="14768" width="1.140625" style="1468" customWidth="1"/>
    <col min="14769" max="14769" width="18" style="1468" customWidth="1"/>
    <col min="14770" max="14770" width="9.42578125" style="1468" customWidth="1"/>
    <col min="14771" max="14771" width="8.7109375" style="1468" customWidth="1"/>
    <col min="14772" max="14772" width="9.28515625" style="1468" customWidth="1"/>
    <col min="14773" max="14773" width="10.140625" style="1468" customWidth="1"/>
    <col min="14774" max="14774" width="5.140625" style="1468" customWidth="1"/>
    <col min="14775" max="14775" width="10.140625" style="1468" customWidth="1"/>
    <col min="14776" max="14776" width="6.42578125" style="1468" customWidth="1"/>
    <col min="14777" max="14777" width="11.42578125" style="1468"/>
    <col min="14778" max="14778" width="1.28515625" style="1468" customWidth="1"/>
    <col min="14779" max="14779" width="1.42578125" style="1468" customWidth="1"/>
    <col min="14780" max="14780" width="8.28515625" style="1468" customWidth="1"/>
    <col min="14781" max="14781" width="11.42578125" style="1468"/>
    <col min="14782" max="14783" width="10.7109375" style="1468" customWidth="1"/>
    <col min="14784" max="14784" width="10.28515625" style="1468" customWidth="1"/>
    <col min="14785" max="14785" width="11.28515625" style="1468" customWidth="1"/>
    <col min="14786" max="14786" width="7.7109375" style="1468" customWidth="1"/>
    <col min="14787" max="14787" width="10.140625" style="1468" customWidth="1"/>
    <col min="14788" max="14788" width="6.5703125" style="1468" customWidth="1"/>
    <col min="14789" max="14789" width="1.140625" style="1468" customWidth="1"/>
    <col min="14790" max="14790" width="24.5703125" style="1468" customWidth="1"/>
    <col min="14791" max="14791" width="9.85546875" style="1468" customWidth="1"/>
    <col min="14792" max="14792" width="10.7109375" style="1468" customWidth="1"/>
    <col min="14793" max="14793" width="10.85546875" style="1468" customWidth="1"/>
    <col min="14794" max="14794" width="11.140625" style="1468" customWidth="1"/>
    <col min="14795" max="14795" width="9.85546875" style="1468" customWidth="1"/>
    <col min="14796" max="14796" width="1" style="1468" customWidth="1"/>
    <col min="14797" max="14797" width="16.5703125" style="1468" customWidth="1"/>
    <col min="14798" max="14798" width="0.5703125" style="1468" customWidth="1"/>
    <col min="14799" max="14799" width="0.7109375" style="1468" customWidth="1"/>
    <col min="14800" max="14800" width="27.85546875" style="1468" customWidth="1"/>
    <col min="14801" max="14801" width="0.85546875" style="1468" customWidth="1"/>
    <col min="14802" max="14802" width="27.42578125" style="1468" customWidth="1"/>
    <col min="14803" max="14803" width="14.7109375" style="1468" customWidth="1"/>
    <col min="14804" max="14804" width="0.42578125" style="1468" customWidth="1"/>
    <col min="14805" max="14805" width="0.7109375" style="1468" customWidth="1"/>
    <col min="14806" max="14806" width="21.7109375" style="1468" customWidth="1"/>
    <col min="14807" max="14807" width="1.28515625" style="1468" customWidth="1"/>
    <col min="14808" max="14808" width="21.140625" style="1468" customWidth="1"/>
    <col min="14809" max="15013" width="11.42578125" style="1468"/>
    <col min="15014" max="15014" width="0.7109375" style="1468" customWidth="1"/>
    <col min="15015" max="15016" width="1.5703125" style="1468" customWidth="1"/>
    <col min="15017" max="15017" width="16.42578125" style="1468" customWidth="1"/>
    <col min="15018" max="15020" width="10.42578125" style="1468" customWidth="1"/>
    <col min="15021" max="15021" width="8.7109375" style="1468" customWidth="1"/>
    <col min="15022" max="15022" width="0.7109375" style="1468" customWidth="1"/>
    <col min="15023" max="15023" width="3.140625" style="1468" customWidth="1"/>
    <col min="15024" max="15024" width="1.140625" style="1468" customWidth="1"/>
    <col min="15025" max="15025" width="18" style="1468" customWidth="1"/>
    <col min="15026" max="15026" width="9.42578125" style="1468" customWidth="1"/>
    <col min="15027" max="15027" width="8.7109375" style="1468" customWidth="1"/>
    <col min="15028" max="15028" width="9.28515625" style="1468" customWidth="1"/>
    <col min="15029" max="15029" width="10.140625" style="1468" customWidth="1"/>
    <col min="15030" max="15030" width="5.140625" style="1468" customWidth="1"/>
    <col min="15031" max="15031" width="10.140625" style="1468" customWidth="1"/>
    <col min="15032" max="15032" width="6.42578125" style="1468" customWidth="1"/>
    <col min="15033" max="15033" width="11.42578125" style="1468"/>
    <col min="15034" max="15034" width="1.28515625" style="1468" customWidth="1"/>
    <col min="15035" max="15035" width="1.42578125" style="1468" customWidth="1"/>
    <col min="15036" max="15036" width="8.28515625" style="1468" customWidth="1"/>
    <col min="15037" max="15037" width="11.42578125" style="1468"/>
    <col min="15038" max="15039" width="10.7109375" style="1468" customWidth="1"/>
    <col min="15040" max="15040" width="10.28515625" style="1468" customWidth="1"/>
    <col min="15041" max="15041" width="11.28515625" style="1468" customWidth="1"/>
    <col min="15042" max="15042" width="7.7109375" style="1468" customWidth="1"/>
    <col min="15043" max="15043" width="10.140625" style="1468" customWidth="1"/>
    <col min="15044" max="15044" width="6.5703125" style="1468" customWidth="1"/>
    <col min="15045" max="15045" width="1.140625" style="1468" customWidth="1"/>
    <col min="15046" max="15046" width="24.5703125" style="1468" customWidth="1"/>
    <col min="15047" max="15047" width="9.85546875" style="1468" customWidth="1"/>
    <col min="15048" max="15048" width="10.7109375" style="1468" customWidth="1"/>
    <col min="15049" max="15049" width="10.85546875" style="1468" customWidth="1"/>
    <col min="15050" max="15050" width="11.140625" style="1468" customWidth="1"/>
    <col min="15051" max="15051" width="9.85546875" style="1468" customWidth="1"/>
    <col min="15052" max="15052" width="1" style="1468" customWidth="1"/>
    <col min="15053" max="15053" width="16.5703125" style="1468" customWidth="1"/>
    <col min="15054" max="15054" width="0.5703125" style="1468" customWidth="1"/>
    <col min="15055" max="15055" width="0.7109375" style="1468" customWidth="1"/>
    <col min="15056" max="15056" width="27.85546875" style="1468" customWidth="1"/>
    <col min="15057" max="15057" width="0.85546875" style="1468" customWidth="1"/>
    <col min="15058" max="15058" width="27.42578125" style="1468" customWidth="1"/>
    <col min="15059" max="15059" width="14.7109375" style="1468" customWidth="1"/>
    <col min="15060" max="15060" width="0.42578125" style="1468" customWidth="1"/>
    <col min="15061" max="15061" width="0.7109375" style="1468" customWidth="1"/>
    <col min="15062" max="15062" width="21.7109375" style="1468" customWidth="1"/>
    <col min="15063" max="15063" width="1.28515625" style="1468" customWidth="1"/>
    <col min="15064" max="15064" width="21.140625" style="1468" customWidth="1"/>
    <col min="15065" max="15269" width="11.42578125" style="1468"/>
    <col min="15270" max="15270" width="0.7109375" style="1468" customWidth="1"/>
    <col min="15271" max="15272" width="1.5703125" style="1468" customWidth="1"/>
    <col min="15273" max="15273" width="16.42578125" style="1468" customWidth="1"/>
    <col min="15274" max="15276" width="10.42578125" style="1468" customWidth="1"/>
    <col min="15277" max="15277" width="8.7109375" style="1468" customWidth="1"/>
    <col min="15278" max="15278" width="0.7109375" style="1468" customWidth="1"/>
    <col min="15279" max="15279" width="3.140625" style="1468" customWidth="1"/>
    <col min="15280" max="15280" width="1.140625" style="1468" customWidth="1"/>
    <col min="15281" max="15281" width="18" style="1468" customWidth="1"/>
    <col min="15282" max="15282" width="9.42578125" style="1468" customWidth="1"/>
    <col min="15283" max="15283" width="8.7109375" style="1468" customWidth="1"/>
    <col min="15284" max="15284" width="9.28515625" style="1468" customWidth="1"/>
    <col min="15285" max="15285" width="10.140625" style="1468" customWidth="1"/>
    <col min="15286" max="15286" width="5.140625" style="1468" customWidth="1"/>
    <col min="15287" max="15287" width="10.140625" style="1468" customWidth="1"/>
    <col min="15288" max="15288" width="6.42578125" style="1468" customWidth="1"/>
    <col min="15289" max="15289" width="11.42578125" style="1468"/>
    <col min="15290" max="15290" width="1.28515625" style="1468" customWidth="1"/>
    <col min="15291" max="15291" width="1.42578125" style="1468" customWidth="1"/>
    <col min="15292" max="15292" width="8.28515625" style="1468" customWidth="1"/>
    <col min="15293" max="15293" width="11.42578125" style="1468"/>
    <col min="15294" max="15295" width="10.7109375" style="1468" customWidth="1"/>
    <col min="15296" max="15296" width="10.28515625" style="1468" customWidth="1"/>
    <col min="15297" max="15297" width="11.28515625" style="1468" customWidth="1"/>
    <col min="15298" max="15298" width="7.7109375" style="1468" customWidth="1"/>
    <col min="15299" max="15299" width="10.140625" style="1468" customWidth="1"/>
    <col min="15300" max="15300" width="6.5703125" style="1468" customWidth="1"/>
    <col min="15301" max="15301" width="1.140625" style="1468" customWidth="1"/>
    <col min="15302" max="15302" width="24.5703125" style="1468" customWidth="1"/>
    <col min="15303" max="15303" width="9.85546875" style="1468" customWidth="1"/>
    <col min="15304" max="15304" width="10.7109375" style="1468" customWidth="1"/>
    <col min="15305" max="15305" width="10.85546875" style="1468" customWidth="1"/>
    <col min="15306" max="15306" width="11.140625" style="1468" customWidth="1"/>
    <col min="15307" max="15307" width="9.85546875" style="1468" customWidth="1"/>
    <col min="15308" max="15308" width="1" style="1468" customWidth="1"/>
    <col min="15309" max="15309" width="16.5703125" style="1468" customWidth="1"/>
    <col min="15310" max="15310" width="0.5703125" style="1468" customWidth="1"/>
    <col min="15311" max="15311" width="0.7109375" style="1468" customWidth="1"/>
    <col min="15312" max="15312" width="27.85546875" style="1468" customWidth="1"/>
    <col min="15313" max="15313" width="0.85546875" style="1468" customWidth="1"/>
    <col min="15314" max="15314" width="27.42578125" style="1468" customWidth="1"/>
    <col min="15315" max="15315" width="14.7109375" style="1468" customWidth="1"/>
    <col min="15316" max="15316" width="0.42578125" style="1468" customWidth="1"/>
    <col min="15317" max="15317" width="0.7109375" style="1468" customWidth="1"/>
    <col min="15318" max="15318" width="21.7109375" style="1468" customWidth="1"/>
    <col min="15319" max="15319" width="1.28515625" style="1468" customWidth="1"/>
    <col min="15320" max="15320" width="21.140625" style="1468" customWidth="1"/>
    <col min="15321" max="15525" width="11.42578125" style="1468"/>
    <col min="15526" max="15526" width="0.7109375" style="1468" customWidth="1"/>
    <col min="15527" max="15528" width="1.5703125" style="1468" customWidth="1"/>
    <col min="15529" max="15529" width="16.42578125" style="1468" customWidth="1"/>
    <col min="15530" max="15532" width="10.42578125" style="1468" customWidth="1"/>
    <col min="15533" max="15533" width="8.7109375" style="1468" customWidth="1"/>
    <col min="15534" max="15534" width="0.7109375" style="1468" customWidth="1"/>
    <col min="15535" max="15535" width="3.140625" style="1468" customWidth="1"/>
    <col min="15536" max="15536" width="1.140625" style="1468" customWidth="1"/>
    <col min="15537" max="15537" width="18" style="1468" customWidth="1"/>
    <col min="15538" max="15538" width="9.42578125" style="1468" customWidth="1"/>
    <col min="15539" max="15539" width="8.7109375" style="1468" customWidth="1"/>
    <col min="15540" max="15540" width="9.28515625" style="1468" customWidth="1"/>
    <col min="15541" max="15541" width="10.140625" style="1468" customWidth="1"/>
    <col min="15542" max="15542" width="5.140625" style="1468" customWidth="1"/>
    <col min="15543" max="15543" width="10.140625" style="1468" customWidth="1"/>
    <col min="15544" max="15544" width="6.42578125" style="1468" customWidth="1"/>
    <col min="15545" max="15545" width="11.42578125" style="1468"/>
    <col min="15546" max="15546" width="1.28515625" style="1468" customWidth="1"/>
    <col min="15547" max="15547" width="1.42578125" style="1468" customWidth="1"/>
    <col min="15548" max="15548" width="8.28515625" style="1468" customWidth="1"/>
    <col min="15549" max="15549" width="11.42578125" style="1468"/>
    <col min="15550" max="15551" width="10.7109375" style="1468" customWidth="1"/>
    <col min="15552" max="15552" width="10.28515625" style="1468" customWidth="1"/>
    <col min="15553" max="15553" width="11.28515625" style="1468" customWidth="1"/>
    <col min="15554" max="15554" width="7.7109375" style="1468" customWidth="1"/>
    <col min="15555" max="15555" width="10.140625" style="1468" customWidth="1"/>
    <col min="15556" max="15556" width="6.5703125" style="1468" customWidth="1"/>
    <col min="15557" max="15557" width="1.140625" style="1468" customWidth="1"/>
    <col min="15558" max="15558" width="24.5703125" style="1468" customWidth="1"/>
    <col min="15559" max="15559" width="9.85546875" style="1468" customWidth="1"/>
    <col min="15560" max="15560" width="10.7109375" style="1468" customWidth="1"/>
    <col min="15561" max="15561" width="10.85546875" style="1468" customWidth="1"/>
    <col min="15562" max="15562" width="11.140625" style="1468" customWidth="1"/>
    <col min="15563" max="15563" width="9.85546875" style="1468" customWidth="1"/>
    <col min="15564" max="15564" width="1" style="1468" customWidth="1"/>
    <col min="15565" max="15565" width="16.5703125" style="1468" customWidth="1"/>
    <col min="15566" max="15566" width="0.5703125" style="1468" customWidth="1"/>
    <col min="15567" max="15567" width="0.7109375" style="1468" customWidth="1"/>
    <col min="15568" max="15568" width="27.85546875" style="1468" customWidth="1"/>
    <col min="15569" max="15569" width="0.85546875" style="1468" customWidth="1"/>
    <col min="15570" max="15570" width="27.42578125" style="1468" customWidth="1"/>
    <col min="15571" max="15571" width="14.7109375" style="1468" customWidth="1"/>
    <col min="15572" max="15572" width="0.42578125" style="1468" customWidth="1"/>
    <col min="15573" max="15573" width="0.7109375" style="1468" customWidth="1"/>
    <col min="15574" max="15574" width="21.7109375" style="1468" customWidth="1"/>
    <col min="15575" max="15575" width="1.28515625" style="1468" customWidth="1"/>
    <col min="15576" max="15576" width="21.140625" style="1468" customWidth="1"/>
    <col min="15577" max="15781" width="11.42578125" style="1468"/>
    <col min="15782" max="15782" width="0.7109375" style="1468" customWidth="1"/>
    <col min="15783" max="15784" width="1.5703125" style="1468" customWidth="1"/>
    <col min="15785" max="15785" width="16.42578125" style="1468" customWidth="1"/>
    <col min="15786" max="15788" width="10.42578125" style="1468" customWidth="1"/>
    <col min="15789" max="15789" width="8.7109375" style="1468" customWidth="1"/>
    <col min="15790" max="15790" width="0.7109375" style="1468" customWidth="1"/>
    <col min="15791" max="15791" width="3.140625" style="1468" customWidth="1"/>
    <col min="15792" max="15792" width="1.140625" style="1468" customWidth="1"/>
    <col min="15793" max="15793" width="18" style="1468" customWidth="1"/>
    <col min="15794" max="15794" width="9.42578125" style="1468" customWidth="1"/>
    <col min="15795" max="15795" width="8.7109375" style="1468" customWidth="1"/>
    <col min="15796" max="15796" width="9.28515625" style="1468" customWidth="1"/>
    <col min="15797" max="15797" width="10.140625" style="1468" customWidth="1"/>
    <col min="15798" max="15798" width="5.140625" style="1468" customWidth="1"/>
    <col min="15799" max="15799" width="10.140625" style="1468" customWidth="1"/>
    <col min="15800" max="15800" width="6.42578125" style="1468" customWidth="1"/>
    <col min="15801" max="15801" width="11.42578125" style="1468"/>
    <col min="15802" max="15802" width="1.28515625" style="1468" customWidth="1"/>
    <col min="15803" max="15803" width="1.42578125" style="1468" customWidth="1"/>
    <col min="15804" max="15804" width="8.28515625" style="1468" customWidth="1"/>
    <col min="15805" max="15805" width="11.42578125" style="1468"/>
    <col min="15806" max="15807" width="10.7109375" style="1468" customWidth="1"/>
    <col min="15808" max="15808" width="10.28515625" style="1468" customWidth="1"/>
    <col min="15809" max="15809" width="11.28515625" style="1468" customWidth="1"/>
    <col min="15810" max="15810" width="7.7109375" style="1468" customWidth="1"/>
    <col min="15811" max="15811" width="10.140625" style="1468" customWidth="1"/>
    <col min="15812" max="15812" width="6.5703125" style="1468" customWidth="1"/>
    <col min="15813" max="15813" width="1.140625" style="1468" customWidth="1"/>
    <col min="15814" max="15814" width="24.5703125" style="1468" customWidth="1"/>
    <col min="15815" max="15815" width="9.85546875" style="1468" customWidth="1"/>
    <col min="15816" max="15816" width="10.7109375" style="1468" customWidth="1"/>
    <col min="15817" max="15817" width="10.85546875" style="1468" customWidth="1"/>
    <col min="15818" max="15818" width="11.140625" style="1468" customWidth="1"/>
    <col min="15819" max="15819" width="9.85546875" style="1468" customWidth="1"/>
    <col min="15820" max="15820" width="1" style="1468" customWidth="1"/>
    <col min="15821" max="15821" width="16.5703125" style="1468" customWidth="1"/>
    <col min="15822" max="15822" width="0.5703125" style="1468" customWidth="1"/>
    <col min="15823" max="15823" width="0.7109375" style="1468" customWidth="1"/>
    <col min="15824" max="15824" width="27.85546875" style="1468" customWidth="1"/>
    <col min="15825" max="15825" width="0.85546875" style="1468" customWidth="1"/>
    <col min="15826" max="15826" width="27.42578125" style="1468" customWidth="1"/>
    <col min="15827" max="15827" width="14.7109375" style="1468" customWidth="1"/>
    <col min="15828" max="15828" width="0.42578125" style="1468" customWidth="1"/>
    <col min="15829" max="15829" width="0.7109375" style="1468" customWidth="1"/>
    <col min="15830" max="15830" width="21.7109375" style="1468" customWidth="1"/>
    <col min="15831" max="15831" width="1.28515625" style="1468" customWidth="1"/>
    <col min="15832" max="15832" width="21.140625" style="1468" customWidth="1"/>
    <col min="15833" max="16037" width="11.42578125" style="1468"/>
    <col min="16038" max="16038" width="0.7109375" style="1468" customWidth="1"/>
    <col min="16039" max="16040" width="1.5703125" style="1468" customWidth="1"/>
    <col min="16041" max="16041" width="16.42578125" style="1468" customWidth="1"/>
    <col min="16042" max="16044" width="10.42578125" style="1468" customWidth="1"/>
    <col min="16045" max="16045" width="8.7109375" style="1468" customWidth="1"/>
    <col min="16046" max="16046" width="0.7109375" style="1468" customWidth="1"/>
    <col min="16047" max="16047" width="3.140625" style="1468" customWidth="1"/>
    <col min="16048" max="16048" width="1.140625" style="1468" customWidth="1"/>
    <col min="16049" max="16049" width="18" style="1468" customWidth="1"/>
    <col min="16050" max="16050" width="9.42578125" style="1468" customWidth="1"/>
    <col min="16051" max="16051" width="8.7109375" style="1468" customWidth="1"/>
    <col min="16052" max="16052" width="9.28515625" style="1468" customWidth="1"/>
    <col min="16053" max="16053" width="10.140625" style="1468" customWidth="1"/>
    <col min="16054" max="16054" width="5.140625" style="1468" customWidth="1"/>
    <col min="16055" max="16055" width="10.140625" style="1468" customWidth="1"/>
    <col min="16056" max="16056" width="6.42578125" style="1468" customWidth="1"/>
    <col min="16057" max="16057" width="11.42578125" style="1468"/>
    <col min="16058" max="16058" width="1.28515625" style="1468" customWidth="1"/>
    <col min="16059" max="16059" width="1.42578125" style="1468" customWidth="1"/>
    <col min="16060" max="16060" width="8.28515625" style="1468" customWidth="1"/>
    <col min="16061" max="16061" width="11.42578125" style="1468"/>
    <col min="16062" max="16063" width="10.7109375" style="1468" customWidth="1"/>
    <col min="16064" max="16064" width="10.28515625" style="1468" customWidth="1"/>
    <col min="16065" max="16065" width="11.28515625" style="1468" customWidth="1"/>
    <col min="16066" max="16066" width="7.7109375" style="1468" customWidth="1"/>
    <col min="16067" max="16067" width="10.140625" style="1468" customWidth="1"/>
    <col min="16068" max="16068" width="6.5703125" style="1468" customWidth="1"/>
    <col min="16069" max="16069" width="1.140625" style="1468" customWidth="1"/>
    <col min="16070" max="16070" width="24.5703125" style="1468" customWidth="1"/>
    <col min="16071" max="16071" width="9.85546875" style="1468" customWidth="1"/>
    <col min="16072" max="16072" width="10.7109375" style="1468" customWidth="1"/>
    <col min="16073" max="16073" width="10.85546875" style="1468" customWidth="1"/>
    <col min="16074" max="16074" width="11.140625" style="1468" customWidth="1"/>
    <col min="16075" max="16075" width="9.85546875" style="1468" customWidth="1"/>
    <col min="16076" max="16076" width="1" style="1468" customWidth="1"/>
    <col min="16077" max="16077" width="16.5703125" style="1468" customWidth="1"/>
    <col min="16078" max="16078" width="0.5703125" style="1468" customWidth="1"/>
    <col min="16079" max="16079" width="0.7109375" style="1468" customWidth="1"/>
    <col min="16080" max="16080" width="27.85546875" style="1468" customWidth="1"/>
    <col min="16081" max="16081" width="0.85546875" style="1468" customWidth="1"/>
    <col min="16082" max="16082" width="27.42578125" style="1468" customWidth="1"/>
    <col min="16083" max="16083" width="14.7109375" style="1468" customWidth="1"/>
    <col min="16084" max="16084" width="0.42578125" style="1468" customWidth="1"/>
    <col min="16085" max="16085" width="0.7109375" style="1468" customWidth="1"/>
    <col min="16086" max="16086" width="21.7109375" style="1468" customWidth="1"/>
    <col min="16087" max="16087" width="1.28515625" style="1468" customWidth="1"/>
    <col min="16088" max="16088" width="21.140625" style="1468" customWidth="1"/>
    <col min="16089" max="16341" width="11.42578125" style="1468"/>
    <col min="16342" max="16384" width="11.5703125" style="1468" customWidth="1"/>
  </cols>
  <sheetData>
    <row r="1" spans="3:18" ht="15" customHeight="1"/>
    <row r="2" spans="3:18" ht="29.25" customHeight="1">
      <c r="C2" s="1829" t="s">
        <v>3489</v>
      </c>
      <c r="D2" s="1829"/>
      <c r="E2" s="1829"/>
      <c r="F2" s="1829"/>
      <c r="G2" s="1829"/>
      <c r="H2" s="1829"/>
      <c r="I2" s="1829"/>
      <c r="J2" s="1829"/>
      <c r="K2" s="1829"/>
    </row>
    <row r="3" spans="3:18" ht="15" customHeight="1">
      <c r="C3" s="1470"/>
      <c r="D3" s="1470"/>
      <c r="E3" s="1829" t="s">
        <v>3490</v>
      </c>
      <c r="F3" s="1829"/>
      <c r="G3" s="1829"/>
      <c r="H3" s="1829"/>
      <c r="I3" s="1829"/>
      <c r="J3" s="1829"/>
      <c r="K3" s="1829"/>
      <c r="M3" s="1387" t="s">
        <v>3491</v>
      </c>
    </row>
    <row r="4" spans="3:18" ht="10.9" customHeight="1" thickBot="1">
      <c r="C4" s="1830" t="s">
        <v>2719</v>
      </c>
      <c r="D4" s="1830"/>
      <c r="E4" s="1830"/>
      <c r="F4" s="1830"/>
      <c r="G4" s="1830"/>
      <c r="H4" s="1830"/>
      <c r="I4" s="1830"/>
      <c r="J4" s="1830"/>
      <c r="K4" s="1830"/>
    </row>
    <row r="5" spans="3:18" ht="15" customHeight="1">
      <c r="C5" s="1831" t="s">
        <v>3</v>
      </c>
      <c r="D5" s="1831"/>
      <c r="E5" s="1831"/>
      <c r="F5" s="1833" t="s">
        <v>3492</v>
      </c>
      <c r="G5" s="1833"/>
      <c r="H5" s="1833"/>
      <c r="I5" s="1833"/>
      <c r="J5" s="1833"/>
      <c r="K5" s="1834" t="s">
        <v>3493</v>
      </c>
    </row>
    <row r="6" spans="3:18" ht="39" customHeight="1" thickBot="1">
      <c r="C6" s="1832"/>
      <c r="D6" s="1832"/>
      <c r="E6" s="1832"/>
      <c r="F6" s="1471" t="s">
        <v>190</v>
      </c>
      <c r="G6" s="1471" t="s">
        <v>3494</v>
      </c>
      <c r="H6" s="1471" t="s">
        <v>3495</v>
      </c>
      <c r="I6" s="1471" t="s">
        <v>3496</v>
      </c>
      <c r="J6" s="1471" t="s">
        <v>3497</v>
      </c>
      <c r="K6" s="1835"/>
      <c r="L6" s="1472" t="s">
        <v>190</v>
      </c>
      <c r="M6" s="1472" t="s">
        <v>3494</v>
      </c>
      <c r="N6" s="1472" t="s">
        <v>3495</v>
      </c>
      <c r="O6" s="1472" t="s">
        <v>3498</v>
      </c>
      <c r="P6" s="1472" t="s">
        <v>3499</v>
      </c>
      <c r="Q6" s="1472" t="s">
        <v>3500</v>
      </c>
    </row>
    <row r="7" spans="3:18">
      <c r="C7" s="1473" t="s">
        <v>3501</v>
      </c>
      <c r="D7" s="1473"/>
      <c r="E7" s="1474"/>
      <c r="F7" s="1475">
        <f t="shared" ref="F7:K7" si="0">F9+F15</f>
        <v>322786468.35000002</v>
      </c>
      <c r="G7" s="1475">
        <f t="shared" si="0"/>
        <v>1664155655.2799997</v>
      </c>
      <c r="H7" s="1475">
        <f t="shared" si="0"/>
        <v>34578571.430000007</v>
      </c>
      <c r="I7" s="1475">
        <f t="shared" si="0"/>
        <v>61483472.040000007</v>
      </c>
      <c r="J7" s="1475">
        <f t="shared" si="0"/>
        <v>38196520.18</v>
      </c>
      <c r="K7" s="1475">
        <f t="shared" si="0"/>
        <v>2121200687.2799997</v>
      </c>
      <c r="L7" s="1476"/>
      <c r="M7" s="1476"/>
      <c r="N7" s="1476"/>
      <c r="O7" s="1476"/>
      <c r="P7" s="1476"/>
      <c r="Q7" s="1476"/>
      <c r="R7" s="1477"/>
    </row>
    <row r="8" spans="3:18" ht="4.5" customHeight="1">
      <c r="C8" s="1478"/>
      <c r="D8" s="1478"/>
      <c r="E8" s="1478"/>
      <c r="F8" s="1479"/>
      <c r="G8" s="1479"/>
      <c r="H8" s="1479"/>
      <c r="I8" s="1479"/>
      <c r="J8" s="1479"/>
      <c r="K8" s="1479"/>
      <c r="L8" s="1480"/>
      <c r="M8" s="1481"/>
      <c r="N8" s="1481"/>
      <c r="O8" s="1481"/>
      <c r="P8" s="1476"/>
      <c r="Q8" s="1476"/>
    </row>
    <row r="9" spans="3:18" ht="15" customHeight="1" thickBot="1">
      <c r="C9" s="1482"/>
      <c r="D9" s="1482" t="s">
        <v>3502</v>
      </c>
      <c r="E9" s="1483"/>
      <c r="F9" s="1484">
        <f t="shared" ref="F9:K9" si="1">F12+F10</f>
        <v>232528980.22</v>
      </c>
      <c r="G9" s="1484">
        <f t="shared" si="1"/>
        <v>1664155655.2799997</v>
      </c>
      <c r="H9" s="1484">
        <f t="shared" si="1"/>
        <v>34578571.430000007</v>
      </c>
      <c r="I9" s="1484">
        <f t="shared" si="1"/>
        <v>15836781.620000001</v>
      </c>
      <c r="J9" s="1484">
        <f t="shared" si="1"/>
        <v>38196520.18</v>
      </c>
      <c r="K9" s="1484">
        <f t="shared" si="1"/>
        <v>1985296508.7299998</v>
      </c>
      <c r="L9" s="1485"/>
      <c r="M9" s="1481"/>
      <c r="N9" s="1481"/>
      <c r="O9" s="1481"/>
      <c r="P9" s="1476"/>
      <c r="Q9" s="1476"/>
    </row>
    <row r="10" spans="3:18" ht="17.45" customHeight="1">
      <c r="C10" s="1473"/>
      <c r="D10" s="1486" t="s">
        <v>3419</v>
      </c>
      <c r="E10" s="1487"/>
      <c r="F10" s="1488">
        <f>SUM(F11:F11)</f>
        <v>3501416.66</v>
      </c>
      <c r="G10" s="1488">
        <f>SUM(G11:G11)</f>
        <v>301752533.33999997</v>
      </c>
      <c r="H10" s="1488">
        <f>SUM(H11:H11)</f>
        <v>0</v>
      </c>
      <c r="I10" s="1488"/>
      <c r="J10" s="1488"/>
      <c r="K10" s="1488">
        <f>SUM(K11:K11)</f>
        <v>305253950</v>
      </c>
      <c r="L10" s="1489"/>
      <c r="M10" s="1481"/>
      <c r="N10" s="1481"/>
      <c r="O10" s="1481"/>
      <c r="P10" s="1476"/>
    </row>
    <row r="11" spans="3:18" ht="19.5" customHeight="1" thickBot="1">
      <c r="C11" s="1490"/>
      <c r="D11" s="1490"/>
      <c r="E11" s="1491" t="s">
        <v>3503</v>
      </c>
      <c r="F11" s="1492">
        <v>3501416.66</v>
      </c>
      <c r="G11" s="1492">
        <v>301752533.33999997</v>
      </c>
      <c r="H11" s="1492"/>
      <c r="I11" s="1492"/>
      <c r="J11" s="1492"/>
      <c r="K11" s="1493">
        <f>SUM(E11:I11)</f>
        <v>305253950</v>
      </c>
      <c r="L11" s="1476">
        <v>-377144487.22000003</v>
      </c>
      <c r="M11" s="1481">
        <v>213396868.34</v>
      </c>
      <c r="N11" s="1481"/>
      <c r="O11" s="1481"/>
      <c r="P11" s="1476"/>
      <c r="Q11" s="1476">
        <f>325304480.22+51840007</f>
        <v>377144487.22000003</v>
      </c>
    </row>
    <row r="12" spans="3:18" ht="18.600000000000001" customHeight="1">
      <c r="C12" s="1473"/>
      <c r="D12" s="1473" t="s">
        <v>3398</v>
      </c>
      <c r="E12" s="1474"/>
      <c r="F12" s="1475">
        <f t="shared" ref="F12:K12" si="2">SUM(F13:F14)</f>
        <v>229027563.56</v>
      </c>
      <c r="G12" s="1475">
        <f t="shared" si="2"/>
        <v>1362403121.9399998</v>
      </c>
      <c r="H12" s="1475">
        <f t="shared" si="2"/>
        <v>34578571.430000007</v>
      </c>
      <c r="I12" s="1475">
        <f t="shared" si="2"/>
        <v>15836781.620000001</v>
      </c>
      <c r="J12" s="1475">
        <f t="shared" si="2"/>
        <v>38196520.18</v>
      </c>
      <c r="K12" s="1475">
        <f t="shared" si="2"/>
        <v>1680042558.7299998</v>
      </c>
      <c r="L12" s="1489"/>
      <c r="M12" s="1481"/>
      <c r="N12" s="1481"/>
      <c r="O12" s="1481"/>
      <c r="P12" s="1476"/>
      <c r="Q12" s="1476"/>
    </row>
    <row r="13" spans="3:18">
      <c r="C13" s="1490"/>
      <c r="D13" s="1490"/>
      <c r="E13" s="1494" t="s">
        <v>3346</v>
      </c>
      <c r="F13" s="1495">
        <v>139790192.97</v>
      </c>
      <c r="G13" s="1495">
        <v>879663874.73999989</v>
      </c>
      <c r="H13" s="1495">
        <v>34578571.430000007</v>
      </c>
      <c r="I13" s="1495">
        <v>13178669.420000002</v>
      </c>
      <c r="J13" s="1495">
        <v>22455264.390000001</v>
      </c>
      <c r="K13" s="1493">
        <f>SUM(E13:J13)</f>
        <v>1089666572.9499998</v>
      </c>
      <c r="L13" s="1496">
        <v>93425950.439999998</v>
      </c>
      <c r="M13" s="1481">
        <v>118532687.09</v>
      </c>
      <c r="N13" s="1387">
        <v>2929532.6500000004</v>
      </c>
      <c r="P13" s="1476">
        <v>3081255.36</v>
      </c>
      <c r="Q13" s="1476"/>
    </row>
    <row r="14" spans="3:18" ht="13.9" customHeight="1" thickBot="1">
      <c r="C14" s="1490"/>
      <c r="D14" s="1490"/>
      <c r="E14" s="1497" t="s">
        <v>3301</v>
      </c>
      <c r="F14" s="1493">
        <v>89237370.589999989</v>
      </c>
      <c r="G14" s="1493">
        <v>482739247.19999999</v>
      </c>
      <c r="H14" s="1493">
        <v>0</v>
      </c>
      <c r="I14" s="1493">
        <v>2658112.1999999997</v>
      </c>
      <c r="J14" s="1493">
        <v>15741255.789999999</v>
      </c>
      <c r="K14" s="1493">
        <f>SUM(E14:J14)</f>
        <v>590375985.77999997</v>
      </c>
      <c r="L14" s="1496">
        <v>27845613.079999998</v>
      </c>
      <c r="M14" s="1481">
        <v>77434343.469999999</v>
      </c>
      <c r="N14" s="1387">
        <v>8159177.2200000007</v>
      </c>
      <c r="P14" s="1476"/>
      <c r="Q14" s="1476"/>
    </row>
    <row r="15" spans="3:18" ht="15" thickBot="1">
      <c r="C15" s="1498"/>
      <c r="D15" s="1498" t="s">
        <v>3504</v>
      </c>
      <c r="E15" s="1499"/>
      <c r="F15" s="1500">
        <f>F16</f>
        <v>90257488.129999995</v>
      </c>
      <c r="G15" s="1500">
        <f>G16</f>
        <v>0</v>
      </c>
      <c r="H15" s="1500">
        <f t="shared" ref="H15" si="3">H16</f>
        <v>0</v>
      </c>
      <c r="I15" s="1500">
        <f>I16</f>
        <v>45646690.420000002</v>
      </c>
      <c r="J15" s="1500"/>
      <c r="K15" s="1500">
        <f>K16</f>
        <v>135904178.55000001</v>
      </c>
      <c r="L15" s="1481"/>
      <c r="M15" s="1481"/>
      <c r="N15" s="1481"/>
      <c r="O15" s="1481"/>
      <c r="P15" s="1476"/>
      <c r="Q15" s="1476"/>
    </row>
    <row r="16" spans="3:18" ht="18" customHeight="1">
      <c r="C16" s="1501"/>
      <c r="D16" s="1501" t="s">
        <v>3398</v>
      </c>
      <c r="E16" s="1502"/>
      <c r="F16" s="1503">
        <f>SUM(F17:F17)</f>
        <v>90257488.129999995</v>
      </c>
      <c r="G16" s="1503">
        <f>SUM(G17:G17)</f>
        <v>0</v>
      </c>
      <c r="H16" s="1503">
        <f>SUM(H17:H17)</f>
        <v>0</v>
      </c>
      <c r="I16" s="1503">
        <f>SUM(I17:I17)</f>
        <v>45646690.420000002</v>
      </c>
      <c r="J16" s="1503"/>
      <c r="K16" s="1503">
        <f t="shared" ref="K16" si="4">SUM(K17:K17)</f>
        <v>135904178.55000001</v>
      </c>
      <c r="L16" s="1480"/>
      <c r="M16" s="1481"/>
      <c r="N16" s="1481"/>
      <c r="O16" s="1481"/>
      <c r="P16" s="1476"/>
      <c r="Q16" s="1476"/>
    </row>
    <row r="17" spans="3:22" ht="23.25" customHeight="1">
      <c r="C17" s="1501"/>
      <c r="D17" s="1501"/>
      <c r="E17" s="1504" t="s">
        <v>3505</v>
      </c>
      <c r="F17" s="1505">
        <v>90257488.129999995</v>
      </c>
      <c r="G17" s="1505">
        <v>0</v>
      </c>
      <c r="H17" s="1505">
        <v>0</v>
      </c>
      <c r="I17" s="1505">
        <v>45646690.420000002</v>
      </c>
      <c r="J17" s="1505"/>
      <c r="K17" s="1506">
        <f>SUM(E17:I17)</f>
        <v>135904178.55000001</v>
      </c>
      <c r="L17" s="1480">
        <v>34423995.109999999</v>
      </c>
      <c r="M17" s="1481"/>
      <c r="N17" s="1481"/>
      <c r="O17" s="1481"/>
      <c r="P17" s="1476"/>
      <c r="Q17" s="1476"/>
    </row>
    <row r="18" spans="3:22" ht="6.75" customHeight="1" thickBot="1">
      <c r="C18" s="1482"/>
      <c r="D18" s="1507"/>
      <c r="E18" s="1508"/>
      <c r="F18" s="1509"/>
      <c r="G18" s="1509"/>
      <c r="H18" s="1509"/>
      <c r="I18" s="1509"/>
      <c r="J18" s="1509"/>
      <c r="K18" s="1510"/>
      <c r="L18" s="1489"/>
      <c r="M18" s="1481"/>
      <c r="N18" s="1481"/>
      <c r="O18" s="1481"/>
      <c r="P18" s="1476"/>
      <c r="Q18" s="1476"/>
    </row>
    <row r="19" spans="3:22">
      <c r="K19" s="1511"/>
      <c r="L19" s="1480">
        <f t="shared" ref="L19:Q19" si="5">SUM(L7:L18)</f>
        <v>-221448928.59000003</v>
      </c>
      <c r="M19" s="1480">
        <f t="shared" si="5"/>
        <v>409363898.89999998</v>
      </c>
      <c r="N19" s="1480">
        <f t="shared" si="5"/>
        <v>11088709.870000001</v>
      </c>
      <c r="O19" s="1480">
        <f t="shared" si="5"/>
        <v>0</v>
      </c>
      <c r="P19" s="1480">
        <f t="shared" si="5"/>
        <v>3081255.36</v>
      </c>
      <c r="Q19" s="1480">
        <f t="shared" si="5"/>
        <v>377144487.22000003</v>
      </c>
    </row>
    <row r="20" spans="3:22">
      <c r="L20" s="1489"/>
      <c r="M20" s="1476"/>
      <c r="N20" s="1476"/>
      <c r="O20" s="1476"/>
      <c r="P20" s="1476"/>
      <c r="Q20" s="1476">
        <f>SUM(L19:Q19)</f>
        <v>579229422.75999999</v>
      </c>
      <c r="R20" s="1489"/>
      <c r="S20" s="1512"/>
      <c r="T20" s="1512"/>
      <c r="U20" s="1512"/>
    </row>
    <row r="21" spans="3:22">
      <c r="L21" s="1489"/>
      <c r="M21" s="1476"/>
      <c r="N21" s="1476"/>
      <c r="O21" s="1476"/>
      <c r="P21" s="1476"/>
      <c r="R21" s="1489"/>
      <c r="S21" s="1513"/>
      <c r="T21" s="1513"/>
      <c r="U21" s="1513"/>
      <c r="V21" s="1514"/>
    </row>
    <row r="22" spans="3:22">
      <c r="L22" s="1489"/>
      <c r="M22" s="1476"/>
      <c r="N22" s="1476"/>
      <c r="O22" s="1476"/>
      <c r="P22" s="1476"/>
      <c r="R22" s="1489"/>
      <c r="S22" s="1515"/>
      <c r="T22" s="1515"/>
      <c r="U22" s="1515"/>
      <c r="V22" s="1387"/>
    </row>
    <row r="23" spans="3:22">
      <c r="L23" s="1489"/>
      <c r="M23" s="1476"/>
      <c r="N23" s="1476"/>
      <c r="O23" s="1476"/>
      <c r="P23" s="1476"/>
      <c r="R23" s="1489"/>
      <c r="S23" s="1515"/>
      <c r="T23" s="1515"/>
      <c r="U23" s="1515"/>
      <c r="V23" s="1387"/>
    </row>
    <row r="24" spans="3:22">
      <c r="E24" s="1516"/>
      <c r="L24" s="1489"/>
      <c r="M24" s="1476"/>
      <c r="N24" s="1476"/>
      <c r="O24" s="1476"/>
      <c r="P24" s="1476"/>
      <c r="R24" s="1489"/>
      <c r="S24" s="1515"/>
      <c r="T24" s="1515"/>
      <c r="U24" s="1515"/>
      <c r="V24" s="1387"/>
    </row>
    <row r="25" spans="3:22">
      <c r="E25" s="1516"/>
      <c r="L25" s="1489"/>
      <c r="M25" s="1476"/>
      <c r="N25" s="1476"/>
      <c r="O25" s="1476"/>
      <c r="P25" s="1476"/>
      <c r="R25" s="1489"/>
      <c r="S25" s="1515"/>
      <c r="T25" s="1515"/>
      <c r="U25" s="1515"/>
      <c r="V25" s="1387"/>
    </row>
    <row r="26" spans="3:22">
      <c r="E26" s="1516"/>
      <c r="L26" s="1489"/>
      <c r="M26" s="1476"/>
      <c r="N26" s="1476"/>
      <c r="O26" s="1476"/>
      <c r="P26" s="1476"/>
      <c r="R26" s="1489"/>
      <c r="S26" s="1515"/>
      <c r="T26" s="1515"/>
      <c r="U26" s="1515"/>
      <c r="V26" s="1387"/>
    </row>
    <row r="27" spans="3:22">
      <c r="E27" s="1511"/>
      <c r="L27" s="1489"/>
      <c r="M27" s="1476"/>
      <c r="N27" s="1476"/>
      <c r="O27" s="1476"/>
      <c r="P27" s="1476"/>
      <c r="R27" s="1489"/>
      <c r="S27" s="1515"/>
      <c r="T27" s="1515"/>
      <c r="U27" s="1515"/>
      <c r="V27" s="1387"/>
    </row>
    <row r="28" spans="3:22">
      <c r="L28" s="1489"/>
      <c r="M28" s="1476"/>
      <c r="N28" s="1476"/>
      <c r="O28" s="1476"/>
      <c r="P28" s="1476"/>
      <c r="R28" s="1489"/>
      <c r="S28" s="1515"/>
      <c r="T28" s="1515"/>
      <c r="U28" s="1515"/>
      <c r="V28" s="1387"/>
    </row>
    <row r="29" spans="3:22">
      <c r="L29" s="1489"/>
      <c r="M29" s="1476"/>
      <c r="N29" s="1476"/>
      <c r="O29" s="1476"/>
      <c r="P29" s="1476"/>
      <c r="R29" s="1489"/>
      <c r="S29" s="1515"/>
      <c r="T29" s="1515"/>
      <c r="U29" s="1515"/>
      <c r="V29" s="1387"/>
    </row>
    <row r="30" spans="3:22">
      <c r="L30" s="1489"/>
      <c r="M30" s="1476"/>
      <c r="N30" s="1476"/>
      <c r="O30" s="1476"/>
      <c r="P30" s="1476"/>
      <c r="R30" s="1489"/>
      <c r="S30" s="1515"/>
      <c r="T30" s="1515"/>
      <c r="U30" s="1515"/>
      <c r="V30" s="1387"/>
    </row>
    <row r="31" spans="3:22">
      <c r="R31" s="1489"/>
      <c r="S31" s="1515"/>
      <c r="T31" s="1515"/>
      <c r="U31" s="1515"/>
      <c r="V31" s="1387"/>
    </row>
    <row r="32" spans="3:22">
      <c r="R32" s="1489"/>
      <c r="S32" s="1515"/>
      <c r="T32" s="1515"/>
      <c r="U32" s="1515"/>
      <c r="V32" s="1387"/>
    </row>
    <row r="33" spans="18:22">
      <c r="R33" s="1489"/>
      <c r="S33" s="1515"/>
      <c r="T33" s="1515"/>
      <c r="U33" s="1515"/>
      <c r="V33" s="1387"/>
    </row>
    <row r="34" spans="18:22">
      <c r="S34" s="1517"/>
      <c r="T34" s="1517"/>
      <c r="U34" s="1517"/>
      <c r="V34" s="1387"/>
    </row>
    <row r="35" spans="18:22">
      <c r="S35" s="1517"/>
      <c r="T35" s="1517"/>
      <c r="U35" s="1517"/>
      <c r="V35" s="1387"/>
    </row>
    <row r="36" spans="18:22">
      <c r="T36" s="1517"/>
      <c r="U36" s="1517"/>
      <c r="V36" s="1387"/>
    </row>
  </sheetData>
  <mergeCells count="6">
    <mergeCell ref="C2:K2"/>
    <mergeCell ref="E3:K3"/>
    <mergeCell ref="C4:K4"/>
    <mergeCell ref="C5:E6"/>
    <mergeCell ref="F5:J5"/>
    <mergeCell ref="K5:K6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30"/>
  <sheetViews>
    <sheetView showGridLines="0" zoomScaleNormal="100" zoomScaleSheetLayoutView="100" workbookViewId="0">
      <selection activeCell="H19" sqref="H19"/>
    </sheetView>
  </sheetViews>
  <sheetFormatPr baseColWidth="10" defaultRowHeight="15"/>
  <cols>
    <col min="1" max="2" width="2.140625" customWidth="1"/>
    <col min="3" max="3" width="29.28515625" customWidth="1"/>
    <col min="4" max="4" width="16.140625" customWidth="1"/>
    <col min="5" max="5" width="12.140625" customWidth="1"/>
    <col min="6" max="6" width="14.5703125" customWidth="1"/>
    <col min="7" max="7" width="14.85546875" customWidth="1"/>
    <col min="8" max="8" width="14.5703125" customWidth="1"/>
    <col min="9" max="9" width="2.140625" style="804" customWidth="1"/>
    <col min="10" max="10" width="13.7109375" customWidth="1"/>
  </cols>
  <sheetData>
    <row r="1" spans="3:10" ht="15" customHeight="1">
      <c r="C1" s="1518"/>
      <c r="D1" s="1518"/>
      <c r="E1" s="1519"/>
      <c r="F1" s="1519"/>
      <c r="G1" s="1519"/>
      <c r="H1" s="1519"/>
    </row>
    <row r="2" spans="3:10" s="42" customFormat="1">
      <c r="C2" s="1520"/>
      <c r="D2" s="1520"/>
      <c r="E2" s="1521"/>
      <c r="F2" s="1521"/>
      <c r="G2" s="1521"/>
      <c r="H2" s="1522"/>
      <c r="I2" s="1523"/>
    </row>
    <row r="3" spans="3:10" s="42" customFormat="1">
      <c r="C3" s="1522"/>
      <c r="D3" s="1522"/>
      <c r="E3" s="1524"/>
      <c r="F3" s="1524"/>
      <c r="G3" s="1524"/>
      <c r="H3" s="1522"/>
      <c r="I3" s="1523"/>
    </row>
    <row r="4" spans="3:10">
      <c r="C4" s="1838" t="s">
        <v>3506</v>
      </c>
      <c r="D4" s="1838"/>
      <c r="E4" s="1838"/>
      <c r="F4" s="1838"/>
      <c r="G4" s="1838"/>
      <c r="H4" s="1838"/>
    </row>
    <row r="5" spans="3:10" ht="15.75" thickBot="1">
      <c r="C5" s="1803" t="s">
        <v>2719</v>
      </c>
      <c r="D5" s="1803"/>
      <c r="E5" s="1803"/>
      <c r="F5" s="1803"/>
      <c r="G5" s="1803"/>
      <c r="H5" s="1803"/>
    </row>
    <row r="6" spans="3:10" ht="6" customHeight="1">
      <c r="C6" s="1525"/>
      <c r="D6" s="1525"/>
      <c r="E6" s="1525"/>
      <c r="F6" s="1526"/>
      <c r="G6" s="1525"/>
      <c r="H6" s="1525"/>
    </row>
    <row r="7" spans="3:10" ht="14.45" customHeight="1">
      <c r="C7" s="1839" t="s">
        <v>3507</v>
      </c>
      <c r="D7" s="1839" t="s">
        <v>3508</v>
      </c>
      <c r="E7" s="1839" t="s">
        <v>3509</v>
      </c>
      <c r="F7" s="1840" t="s">
        <v>3510</v>
      </c>
      <c r="G7" s="1840"/>
      <c r="H7" s="1839" t="s">
        <v>3511</v>
      </c>
      <c r="I7"/>
    </row>
    <row r="8" spans="3:10" ht="18" customHeight="1">
      <c r="C8" s="1839"/>
      <c r="D8" s="1839"/>
      <c r="E8" s="1839"/>
      <c r="F8" s="1527" t="s">
        <v>3512</v>
      </c>
      <c r="G8" s="1527" t="s">
        <v>3513</v>
      </c>
      <c r="H8" s="1839"/>
      <c r="I8"/>
    </row>
    <row r="9" spans="3:10" ht="12" customHeight="1" thickBot="1">
      <c r="C9" s="1528"/>
      <c r="D9" s="1528"/>
      <c r="E9" s="1529" t="s">
        <v>3457</v>
      </c>
      <c r="F9" s="1529" t="s">
        <v>3458</v>
      </c>
      <c r="G9" s="1529" t="s">
        <v>3514</v>
      </c>
      <c r="H9" s="1529" t="s">
        <v>3515</v>
      </c>
      <c r="I9"/>
    </row>
    <row r="10" spans="3:10" ht="16.149999999999999" customHeight="1">
      <c r="C10" s="1530" t="s">
        <v>3516</v>
      </c>
      <c r="D10" s="1530"/>
      <c r="E10" s="1531">
        <f>SUM(E12:E22)</f>
        <v>28006655.489999998</v>
      </c>
      <c r="F10" s="1532">
        <f>SUM(F12:F22)</f>
        <v>14044998.860000001</v>
      </c>
      <c r="G10" s="1531">
        <f>SUM(G12:G18)</f>
        <v>28006655.489999995</v>
      </c>
      <c r="H10" s="1531">
        <f>SUM(H12:H21)</f>
        <v>14044998.860000001</v>
      </c>
      <c r="I10" s="833"/>
      <c r="J10" s="96"/>
    </row>
    <row r="11" spans="3:10" ht="2.25" customHeight="1">
      <c r="C11" s="1533"/>
      <c r="D11" s="1533"/>
      <c r="E11" s="1534"/>
      <c r="F11" s="1535"/>
      <c r="G11" s="1536"/>
      <c r="H11" s="1537"/>
    </row>
    <row r="12" spans="3:10" ht="18" customHeight="1">
      <c r="C12" s="1214" t="s">
        <v>3517</v>
      </c>
      <c r="D12" s="1356" t="s">
        <v>3346</v>
      </c>
      <c r="E12" s="1538">
        <v>961887.85</v>
      </c>
      <c r="F12" s="1538"/>
      <c r="G12" s="1539">
        <v>961887.85000000009</v>
      </c>
      <c r="H12" s="1539">
        <f>E12+F12-G12</f>
        <v>0</v>
      </c>
      <c r="J12" s="804"/>
    </row>
    <row r="13" spans="3:10" ht="18" customHeight="1">
      <c r="C13" s="1214" t="s">
        <v>3518</v>
      </c>
      <c r="D13" s="1356" t="s">
        <v>3346</v>
      </c>
      <c r="E13" s="1538">
        <v>5625766.4099999992</v>
      </c>
      <c r="F13" s="1538"/>
      <c r="G13" s="1539">
        <v>5625766.4100000001</v>
      </c>
      <c r="H13" s="1539">
        <f t="shared" ref="H13:H21" si="0">E13+F13-G13</f>
        <v>0</v>
      </c>
      <c r="J13" s="804"/>
    </row>
    <row r="14" spans="3:10" ht="18" customHeight="1">
      <c r="C14" s="1214" t="s">
        <v>3519</v>
      </c>
      <c r="D14" s="1356" t="s">
        <v>3346</v>
      </c>
      <c r="E14" s="1538">
        <v>2884537.96</v>
      </c>
      <c r="F14" s="1538"/>
      <c r="G14" s="1539">
        <v>2884537.96</v>
      </c>
      <c r="H14" s="1539">
        <f t="shared" si="0"/>
        <v>0</v>
      </c>
      <c r="J14" s="804"/>
    </row>
    <row r="15" spans="3:10" ht="18" customHeight="1">
      <c r="C15" s="1214" t="s">
        <v>3520</v>
      </c>
      <c r="D15" s="1356" t="s">
        <v>3346</v>
      </c>
      <c r="E15" s="1538">
        <v>6151504.0600000005</v>
      </c>
      <c r="F15" s="1538"/>
      <c r="G15" s="1539">
        <v>6151504.0599999996</v>
      </c>
      <c r="H15" s="1539">
        <f t="shared" si="0"/>
        <v>0</v>
      </c>
      <c r="J15" s="804"/>
    </row>
    <row r="16" spans="3:10" ht="18" customHeight="1">
      <c r="C16" s="1214" t="s">
        <v>3521</v>
      </c>
      <c r="D16" s="1356" t="s">
        <v>3346</v>
      </c>
      <c r="E16" s="1538">
        <v>8886960.8199999984</v>
      </c>
      <c r="F16" s="1538"/>
      <c r="G16" s="1539">
        <v>8886960.8199999984</v>
      </c>
      <c r="H16" s="1539">
        <f t="shared" si="0"/>
        <v>0</v>
      </c>
      <c r="J16" s="804"/>
    </row>
    <row r="17" spans="3:11" ht="18" customHeight="1">
      <c r="C17" s="1214" t="s">
        <v>3522</v>
      </c>
      <c r="D17" s="1356" t="s">
        <v>3346</v>
      </c>
      <c r="E17" s="1538">
        <v>1199999.94</v>
      </c>
      <c r="F17" s="1538"/>
      <c r="G17" s="1539">
        <v>1199999.9400000002</v>
      </c>
      <c r="H17" s="1539">
        <f t="shared" si="0"/>
        <v>0</v>
      </c>
      <c r="J17" s="804"/>
    </row>
    <row r="18" spans="3:11" ht="18" customHeight="1">
      <c r="C18" s="1214" t="s">
        <v>3523</v>
      </c>
      <c r="D18" s="1356" t="s">
        <v>3346</v>
      </c>
      <c r="E18" s="1538">
        <v>2295998.4500000002</v>
      </c>
      <c r="F18" s="1538"/>
      <c r="G18" s="1539">
        <v>2295998.4500000002</v>
      </c>
      <c r="H18" s="1539">
        <f t="shared" si="0"/>
        <v>0</v>
      </c>
      <c r="J18" s="804"/>
    </row>
    <row r="19" spans="3:11" ht="18" customHeight="1">
      <c r="C19" s="1214" t="s">
        <v>3524</v>
      </c>
      <c r="D19" s="1356" t="s">
        <v>3346</v>
      </c>
      <c r="E19" s="1538"/>
      <c r="F19" s="1538">
        <v>9411999.4600000009</v>
      </c>
      <c r="G19" s="1539"/>
      <c r="H19" s="1539">
        <f t="shared" si="0"/>
        <v>9411999.4600000009</v>
      </c>
      <c r="J19" s="804"/>
    </row>
    <row r="20" spans="3:11" ht="18" customHeight="1">
      <c r="C20" s="1214" t="s">
        <v>3525</v>
      </c>
      <c r="D20" s="1356" t="s">
        <v>3346</v>
      </c>
      <c r="E20" s="1538"/>
      <c r="F20" s="1538">
        <v>2132999.5699999998</v>
      </c>
      <c r="G20" s="1539"/>
      <c r="H20" s="1539">
        <f t="shared" si="0"/>
        <v>2132999.5699999998</v>
      </c>
      <c r="J20" s="804"/>
    </row>
    <row r="21" spans="3:11" ht="18" customHeight="1">
      <c r="C21" s="1214" t="s">
        <v>3526</v>
      </c>
      <c r="D21" s="1356" t="s">
        <v>3346</v>
      </c>
      <c r="E21" s="1538"/>
      <c r="F21" s="1538">
        <v>2499999.83</v>
      </c>
      <c r="G21" s="1539"/>
      <c r="H21" s="1539">
        <f t="shared" si="0"/>
        <v>2499999.83</v>
      </c>
      <c r="J21" s="804"/>
    </row>
    <row r="22" spans="3:11" ht="18" customHeight="1">
      <c r="C22" s="1214"/>
      <c r="D22" s="1356"/>
      <c r="E22" s="1538"/>
      <c r="F22" s="1538"/>
      <c r="G22" s="1539"/>
      <c r="H22" s="1539"/>
      <c r="J22" s="804"/>
    </row>
    <row r="23" spans="3:11" ht="7.15" customHeight="1" thickBot="1">
      <c r="C23" s="1540"/>
      <c r="D23" s="1540"/>
      <c r="E23" s="1541"/>
      <c r="F23" s="1542"/>
      <c r="G23" s="1542"/>
      <c r="H23" s="1542"/>
    </row>
    <row r="24" spans="3:11" ht="4.5" customHeight="1">
      <c r="C24" s="1836"/>
      <c r="D24" s="1836"/>
      <c r="E24" s="1836"/>
      <c r="F24" s="1836"/>
      <c r="G24" s="1836"/>
      <c r="H24" s="1836"/>
    </row>
    <row r="25" spans="3:11" ht="15" customHeight="1">
      <c r="C25" s="1837"/>
      <c r="D25" s="1837"/>
      <c r="E25" s="1837"/>
      <c r="F25" s="1837"/>
      <c r="G25" s="1837"/>
      <c r="H25" s="1837"/>
      <c r="I25" s="1543"/>
      <c r="J25" s="1543"/>
      <c r="K25" s="1543"/>
    </row>
    <row r="26" spans="3:11" ht="15" customHeight="1">
      <c r="C26" s="1837"/>
      <c r="D26" s="1837"/>
      <c r="E26" s="1837"/>
      <c r="F26" s="1837"/>
      <c r="G26" s="1837"/>
      <c r="H26" s="1837"/>
      <c r="I26" s="1543"/>
      <c r="J26" s="1543"/>
      <c r="K26" s="1543"/>
    </row>
    <row r="27" spans="3:11">
      <c r="E27" s="335"/>
      <c r="H27" s="96"/>
    </row>
    <row r="30" spans="3:11">
      <c r="G30" s="804"/>
    </row>
  </sheetData>
  <mergeCells count="10">
    <mergeCell ref="C24:H24"/>
    <mergeCell ref="C25:H25"/>
    <mergeCell ref="C26:H26"/>
    <mergeCell ref="C4:H4"/>
    <mergeCell ref="C5:H5"/>
    <mergeCell ref="C7:C8"/>
    <mergeCell ref="D7:D8"/>
    <mergeCell ref="E7:E8"/>
    <mergeCell ref="F7:G7"/>
    <mergeCell ref="H7:H8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4:I107"/>
  <sheetViews>
    <sheetView showGridLines="0" topLeftCell="A47" zoomScale="98" zoomScaleNormal="98" zoomScaleSheetLayoutView="90" workbookViewId="0">
      <selection activeCell="G46" sqref="G46:J55"/>
    </sheetView>
  </sheetViews>
  <sheetFormatPr baseColWidth="10" defaultRowHeight="12.75"/>
  <cols>
    <col min="1" max="1" width="2.7109375" style="211" customWidth="1"/>
    <col min="2" max="2" width="66.7109375" style="211" customWidth="1"/>
    <col min="3" max="3" width="3.140625" style="211" customWidth="1"/>
    <col min="4" max="4" width="17.85546875" style="211" customWidth="1"/>
    <col min="5" max="5" width="2.7109375" style="211" customWidth="1"/>
    <col min="6" max="6" width="16.5703125" style="211" bestFit="1" customWidth="1"/>
    <col min="7" max="7" width="14.140625" style="211" bestFit="1" customWidth="1"/>
    <col min="8" max="8" width="13.140625" style="211" bestFit="1" customWidth="1"/>
    <col min="9" max="16384" width="11.42578125" style="211"/>
  </cols>
  <sheetData>
    <row r="4" spans="1:9" ht="13.5" thickBot="1"/>
    <row r="5" spans="1:9" ht="9" customHeight="1">
      <c r="A5" s="1604"/>
      <c r="B5" s="1605"/>
      <c r="C5" s="1605"/>
      <c r="D5" s="1605"/>
      <c r="E5" s="1606"/>
    </row>
    <row r="6" spans="1:9" ht="15.75" customHeight="1">
      <c r="A6" s="1597" t="s">
        <v>80</v>
      </c>
      <c r="B6" s="1598"/>
      <c r="C6" s="1598"/>
      <c r="D6" s="1598"/>
      <c r="E6" s="1599"/>
    </row>
    <row r="7" spans="1:9" ht="17.25" customHeight="1">
      <c r="A7" s="1597" t="s">
        <v>84</v>
      </c>
      <c r="B7" s="1598"/>
      <c r="C7" s="1598"/>
      <c r="D7" s="1598"/>
      <c r="E7" s="1599"/>
    </row>
    <row r="8" spans="1:9" ht="15" customHeight="1">
      <c r="A8" s="1607" t="s">
        <v>2</v>
      </c>
      <c r="B8" s="1608"/>
      <c r="C8" s="1608"/>
      <c r="D8" s="1608"/>
      <c r="E8" s="1609"/>
      <c r="I8" s="212" t="s">
        <v>60</v>
      </c>
    </row>
    <row r="9" spans="1:9" ht="13.5" thickBot="1">
      <c r="A9" s="1610"/>
      <c r="B9" s="1611"/>
      <c r="C9" s="1611"/>
      <c r="D9" s="1611"/>
      <c r="E9" s="1612"/>
    </row>
    <row r="10" spans="1:9" ht="12" customHeight="1">
      <c r="A10" s="1613"/>
      <c r="B10" s="1614"/>
      <c r="C10" s="1614"/>
      <c r="D10" s="1614"/>
      <c r="E10" s="213"/>
    </row>
    <row r="11" spans="1:9" ht="18" customHeight="1">
      <c r="A11" s="1597" t="s">
        <v>85</v>
      </c>
      <c r="B11" s="1598"/>
      <c r="C11" s="1598"/>
      <c r="D11" s="1598"/>
      <c r="E11" s="1599"/>
    </row>
    <row r="12" spans="1:9">
      <c r="A12" s="214"/>
      <c r="B12" s="215"/>
      <c r="C12" s="216"/>
      <c r="D12" s="217" t="s">
        <v>11</v>
      </c>
      <c r="E12" s="218"/>
    </row>
    <row r="13" spans="1:9" ht="30.75" hidden="1" customHeight="1">
      <c r="A13" s="1600" t="s">
        <v>86</v>
      </c>
      <c r="B13" s="1601"/>
      <c r="C13" s="216"/>
      <c r="D13" s="217"/>
      <c r="E13" s="218"/>
    </row>
    <row r="14" spans="1:9" hidden="1">
      <c r="A14" s="214"/>
      <c r="B14" s="219"/>
      <c r="C14" s="216"/>
      <c r="D14" s="217"/>
      <c r="E14" s="218"/>
    </row>
    <row r="15" spans="1:9" hidden="1">
      <c r="A15" s="214"/>
      <c r="B15" s="220" t="s">
        <v>87</v>
      </c>
      <c r="C15" s="221"/>
      <c r="D15" s="222">
        <v>2292877</v>
      </c>
      <c r="E15" s="218"/>
    </row>
    <row r="16" spans="1:9" hidden="1">
      <c r="A16" s="214"/>
      <c r="B16" s="220" t="s">
        <v>88</v>
      </c>
      <c r="C16" s="216"/>
      <c r="D16" s="223">
        <v>12159947</v>
      </c>
      <c r="E16" s="218"/>
    </row>
    <row r="17" spans="1:5" hidden="1">
      <c r="A17" s="214"/>
      <c r="B17" s="220" t="s">
        <v>89</v>
      </c>
      <c r="C17" s="216"/>
      <c r="D17" s="223">
        <v>7851407</v>
      </c>
      <c r="E17" s="218"/>
    </row>
    <row r="18" spans="1:5" ht="15.75" hidden="1" customHeight="1">
      <c r="A18" s="224" t="s">
        <v>90</v>
      </c>
      <c r="B18" s="221"/>
      <c r="C18" s="216"/>
      <c r="D18" s="222"/>
      <c r="E18" s="218"/>
    </row>
    <row r="19" spans="1:5" ht="4.5" hidden="1" customHeight="1">
      <c r="A19" s="224"/>
      <c r="B19" s="221"/>
      <c r="C19" s="216"/>
      <c r="D19" s="222"/>
      <c r="E19" s="218"/>
    </row>
    <row r="20" spans="1:5" ht="15.75" hidden="1" customHeight="1">
      <c r="A20" s="224" t="s">
        <v>91</v>
      </c>
      <c r="B20" s="221"/>
      <c r="C20" s="216"/>
      <c r="D20" s="222"/>
      <c r="E20" s="218"/>
    </row>
    <row r="21" spans="1:5" ht="15.75" hidden="1" customHeight="1">
      <c r="A21" s="214"/>
      <c r="B21" s="220" t="s">
        <v>92</v>
      </c>
      <c r="C21" s="216"/>
      <c r="D21" s="222">
        <v>81685423.349999994</v>
      </c>
      <c r="E21" s="218"/>
    </row>
    <row r="22" spans="1:5" ht="15.75" hidden="1" customHeight="1">
      <c r="A22" s="224" t="s">
        <v>93</v>
      </c>
      <c r="B22" s="219"/>
      <c r="C22" s="216"/>
      <c r="D22" s="222"/>
      <c r="E22" s="218"/>
    </row>
    <row r="23" spans="1:5" ht="15.75" hidden="1" customHeight="1">
      <c r="A23" s="214"/>
      <c r="B23" s="220" t="s">
        <v>94</v>
      </c>
      <c r="C23" s="216"/>
      <c r="D23" s="223">
        <v>32983408</v>
      </c>
      <c r="E23" s="218"/>
    </row>
    <row r="24" spans="1:5" ht="15.75" hidden="1" customHeight="1">
      <c r="A24" s="214"/>
      <c r="B24" s="220" t="s">
        <v>95</v>
      </c>
      <c r="C24" s="225"/>
      <c r="D24" s="223">
        <v>8072</v>
      </c>
      <c r="E24" s="218"/>
    </row>
    <row r="25" spans="1:5" ht="15.75" hidden="1" customHeight="1">
      <c r="A25" s="224" t="s">
        <v>96</v>
      </c>
      <c r="B25" s="219"/>
      <c r="C25" s="216"/>
      <c r="D25" s="222"/>
      <c r="E25" s="218"/>
    </row>
    <row r="26" spans="1:5" ht="15.75" hidden="1" customHeight="1">
      <c r="A26" s="224"/>
      <c r="B26" s="219" t="s">
        <v>97</v>
      </c>
      <c r="C26" s="216"/>
      <c r="D26" s="222">
        <v>311423334</v>
      </c>
      <c r="E26" s="218"/>
    </row>
    <row r="27" spans="1:5" ht="15.75" hidden="1" customHeight="1">
      <c r="A27" s="224" t="s">
        <v>98</v>
      </c>
      <c r="B27" s="219"/>
      <c r="C27" s="216"/>
      <c r="D27" s="222"/>
      <c r="E27" s="218"/>
    </row>
    <row r="28" spans="1:5" ht="15.75" hidden="1" customHeight="1">
      <c r="A28" s="224"/>
      <c r="B28" s="220" t="s">
        <v>99</v>
      </c>
      <c r="C28" s="216"/>
      <c r="D28" s="222">
        <v>1062909</v>
      </c>
      <c r="E28" s="218"/>
    </row>
    <row r="29" spans="1:5" ht="15.75" hidden="1" customHeight="1">
      <c r="A29" s="224"/>
      <c r="B29" s="220" t="s">
        <v>100</v>
      </c>
      <c r="C29" s="216"/>
      <c r="D29" s="223">
        <v>311</v>
      </c>
      <c r="E29" s="218"/>
    </row>
    <row r="30" spans="1:5" ht="17.25" hidden="1" customHeight="1">
      <c r="A30" s="224" t="s">
        <v>101</v>
      </c>
      <c r="B30" s="219"/>
      <c r="C30" s="216"/>
      <c r="D30" s="222"/>
      <c r="E30" s="218"/>
    </row>
    <row r="31" spans="1:5" ht="25.5" hidden="1" customHeight="1">
      <c r="A31" s="224"/>
      <c r="B31" s="226" t="s">
        <v>102</v>
      </c>
      <c r="C31" s="216"/>
      <c r="D31" s="223">
        <v>97103969.590000004</v>
      </c>
      <c r="E31" s="218"/>
    </row>
    <row r="32" spans="1:5" ht="15.75" hidden="1" customHeight="1">
      <c r="A32" s="224" t="s">
        <v>103</v>
      </c>
      <c r="B32" s="219"/>
      <c r="C32" s="216"/>
      <c r="D32" s="222"/>
      <c r="E32" s="218"/>
    </row>
    <row r="33" spans="1:5" ht="15.75" hidden="1" customHeight="1">
      <c r="A33" s="224"/>
      <c r="B33" s="219" t="s">
        <v>104</v>
      </c>
      <c r="C33" s="216"/>
      <c r="D33" s="222">
        <v>10504764</v>
      </c>
      <c r="E33" s="218"/>
    </row>
    <row r="34" spans="1:5" ht="17.25" hidden="1" customHeight="1">
      <c r="A34" s="214"/>
      <c r="B34" s="220" t="s">
        <v>105</v>
      </c>
      <c r="C34" s="216"/>
      <c r="D34" s="222">
        <v>724795215</v>
      </c>
      <c r="E34" s="218"/>
    </row>
    <row r="35" spans="1:5" ht="19.5" hidden="1" customHeight="1">
      <c r="A35" s="224" t="s">
        <v>106</v>
      </c>
      <c r="B35" s="219"/>
      <c r="C35" s="216"/>
      <c r="D35" s="222"/>
      <c r="E35" s="218"/>
    </row>
    <row r="36" spans="1:5" hidden="1">
      <c r="A36" s="224"/>
      <c r="B36" s="226" t="s">
        <v>107</v>
      </c>
      <c r="C36" s="225"/>
      <c r="D36" s="223">
        <v>7488460.5999999996</v>
      </c>
      <c r="E36" s="218"/>
    </row>
    <row r="37" spans="1:5" hidden="1">
      <c r="A37" s="227" t="s">
        <v>108</v>
      </c>
      <c r="B37" s="220"/>
      <c r="C37" s="216"/>
      <c r="D37" s="222"/>
      <c r="E37" s="218"/>
    </row>
    <row r="38" spans="1:5" hidden="1">
      <c r="A38" s="224"/>
      <c r="B38" s="219" t="s">
        <v>109</v>
      </c>
      <c r="C38" s="216"/>
      <c r="D38" s="222">
        <v>52018</v>
      </c>
      <c r="E38" s="218"/>
    </row>
    <row r="39" spans="1:5" ht="15.75" hidden="1" customHeight="1">
      <c r="A39" s="224" t="s">
        <v>110</v>
      </c>
      <c r="B39" s="220"/>
      <c r="C39" s="225"/>
      <c r="D39" s="223"/>
      <c r="E39" s="218"/>
    </row>
    <row r="40" spans="1:5" ht="15.75" hidden="1" customHeight="1">
      <c r="A40" s="224"/>
      <c r="B40" s="220" t="s">
        <v>111</v>
      </c>
      <c r="C40" s="225"/>
      <c r="D40" s="223">
        <v>1024565</v>
      </c>
      <c r="E40" s="218"/>
    </row>
    <row r="41" spans="1:5" ht="15.75" hidden="1" customHeight="1">
      <c r="A41" s="224" t="s">
        <v>112</v>
      </c>
      <c r="B41" s="219"/>
      <c r="C41" s="216"/>
      <c r="D41" s="222"/>
      <c r="E41" s="218"/>
    </row>
    <row r="42" spans="1:5" ht="15.75" hidden="1" customHeight="1">
      <c r="A42" s="224"/>
      <c r="B42" s="219" t="s">
        <v>113</v>
      </c>
      <c r="C42" s="216"/>
      <c r="D42" s="222">
        <v>1974578</v>
      </c>
      <c r="E42" s="218"/>
    </row>
    <row r="43" spans="1:5" ht="15.75" hidden="1" customHeight="1" thickBot="1">
      <c r="A43" s="228"/>
      <c r="B43" s="229" t="s">
        <v>114</v>
      </c>
      <c r="C43" s="230"/>
      <c r="D43" s="231">
        <v>111189625</v>
      </c>
      <c r="E43" s="232"/>
    </row>
    <row r="44" spans="1:5" ht="15.75" customHeight="1">
      <c r="A44" s="224" t="s">
        <v>88</v>
      </c>
      <c r="B44" s="219"/>
      <c r="C44" s="216"/>
      <c r="D44" s="222"/>
      <c r="E44" s="218"/>
    </row>
    <row r="45" spans="1:5" ht="15.75" customHeight="1">
      <c r="A45" s="224"/>
      <c r="B45" s="220" t="s">
        <v>115</v>
      </c>
      <c r="C45" s="216"/>
      <c r="D45" s="222">
        <v>53635</v>
      </c>
      <c r="E45" s="218"/>
    </row>
    <row r="46" spans="1:5" ht="15.75" customHeight="1">
      <c r="A46" s="227"/>
      <c r="B46" s="220" t="s">
        <v>116</v>
      </c>
      <c r="C46" s="225"/>
      <c r="D46" s="223">
        <v>147139</v>
      </c>
      <c r="E46" s="218"/>
    </row>
    <row r="47" spans="1:5" ht="15.75" customHeight="1">
      <c r="A47" s="224"/>
      <c r="B47" s="220" t="s">
        <v>117</v>
      </c>
      <c r="C47" s="216"/>
      <c r="D47" s="222">
        <v>24223</v>
      </c>
      <c r="E47" s="218"/>
    </row>
    <row r="48" spans="1:5" ht="15.75" customHeight="1">
      <c r="A48" s="224" t="s">
        <v>118</v>
      </c>
      <c r="B48" s="219"/>
      <c r="C48" s="216"/>
      <c r="D48" s="222"/>
      <c r="E48" s="218"/>
    </row>
    <row r="49" spans="1:8" ht="15.75" customHeight="1">
      <c r="A49" s="224"/>
      <c r="B49" s="220" t="s">
        <v>119</v>
      </c>
      <c r="C49" s="216"/>
      <c r="D49" s="222">
        <v>25925440.82</v>
      </c>
      <c r="E49" s="218"/>
      <c r="G49" s="233"/>
      <c r="H49" s="234"/>
    </row>
    <row r="50" spans="1:8" ht="15.75" customHeight="1">
      <c r="A50" s="224"/>
      <c r="B50" s="220" t="s">
        <v>120</v>
      </c>
      <c r="C50" s="216"/>
      <c r="D50" s="222">
        <v>3148640</v>
      </c>
      <c r="E50" s="218"/>
    </row>
    <row r="51" spans="1:8" ht="15.75" customHeight="1">
      <c r="A51" s="224" t="s">
        <v>121</v>
      </c>
      <c r="B51" s="219"/>
      <c r="C51" s="216"/>
      <c r="D51" s="222"/>
      <c r="E51" s="218"/>
    </row>
    <row r="52" spans="1:8" ht="15.75" customHeight="1">
      <c r="A52" s="224"/>
      <c r="B52" s="220" t="s">
        <v>122</v>
      </c>
      <c r="C52" s="216"/>
      <c r="D52" s="222">
        <v>1651705</v>
      </c>
      <c r="E52" s="218"/>
    </row>
    <row r="53" spans="1:8" ht="15.75" customHeight="1">
      <c r="A53" s="224"/>
      <c r="B53" s="220" t="s">
        <v>123</v>
      </c>
      <c r="C53" s="216"/>
      <c r="D53" s="222">
        <v>5663565</v>
      </c>
      <c r="E53" s="218"/>
    </row>
    <row r="54" spans="1:8" ht="15.75" customHeight="1">
      <c r="A54" s="224" t="s">
        <v>124</v>
      </c>
      <c r="B54" s="219"/>
      <c r="C54" s="216"/>
      <c r="D54" s="222"/>
      <c r="E54" s="218"/>
    </row>
    <row r="55" spans="1:8" ht="14.25" customHeight="1">
      <c r="A55" s="224"/>
      <c r="B55" s="220" t="s">
        <v>125</v>
      </c>
      <c r="C55" s="225"/>
      <c r="D55" s="223">
        <v>18327504</v>
      </c>
      <c r="E55" s="218"/>
    </row>
    <row r="56" spans="1:8" ht="15.75" customHeight="1">
      <c r="A56" s="224" t="s">
        <v>126</v>
      </c>
      <c r="B56" s="219"/>
      <c r="C56" s="216"/>
      <c r="D56" s="222"/>
      <c r="E56" s="218"/>
    </row>
    <row r="57" spans="1:8" ht="18" customHeight="1">
      <c r="A57" s="224"/>
      <c r="B57" s="220" t="s">
        <v>127</v>
      </c>
      <c r="C57" s="225"/>
      <c r="D57" s="223">
        <v>105367149</v>
      </c>
      <c r="E57" s="218"/>
    </row>
    <row r="58" spans="1:8">
      <c r="A58" s="224" t="s">
        <v>128</v>
      </c>
      <c r="B58" s="219"/>
      <c r="C58" s="216"/>
      <c r="D58" s="222"/>
      <c r="E58" s="218"/>
    </row>
    <row r="59" spans="1:8">
      <c r="A59" s="224"/>
      <c r="B59" s="219" t="s">
        <v>129</v>
      </c>
      <c r="C59" s="216"/>
      <c r="D59" s="222">
        <v>64149361</v>
      </c>
      <c r="E59" s="218"/>
    </row>
    <row r="60" spans="1:8" ht="15.75" customHeight="1">
      <c r="A60" s="224"/>
      <c r="B60" s="219" t="s">
        <v>130</v>
      </c>
      <c r="C60" s="216"/>
      <c r="D60" s="222">
        <v>101475637</v>
      </c>
      <c r="E60" s="218"/>
    </row>
    <row r="61" spans="1:8">
      <c r="A61" s="214"/>
      <c r="B61" s="221" t="s">
        <v>131</v>
      </c>
      <c r="C61" s="221"/>
      <c r="D61" s="222">
        <v>7210533</v>
      </c>
      <c r="E61" s="218"/>
    </row>
    <row r="62" spans="1:8">
      <c r="A62" s="214"/>
      <c r="B62" s="221" t="s">
        <v>132</v>
      </c>
      <c r="C62" s="221"/>
      <c r="D62" s="222">
        <v>10173443</v>
      </c>
      <c r="E62" s="218"/>
    </row>
    <row r="63" spans="1:8">
      <c r="A63" s="214"/>
      <c r="B63" s="221" t="s">
        <v>133</v>
      </c>
      <c r="C63" s="221"/>
      <c r="D63" s="222">
        <v>3334401</v>
      </c>
      <c r="E63" s="218"/>
    </row>
    <row r="64" spans="1:8" s="236" customFormat="1">
      <c r="A64" s="227" t="s">
        <v>134</v>
      </c>
      <c r="B64" s="220"/>
      <c r="C64" s="225"/>
      <c r="D64" s="223"/>
      <c r="E64" s="235"/>
    </row>
    <row r="65" spans="1:6" s="236" customFormat="1">
      <c r="A65" s="227"/>
      <c r="B65" s="220" t="s">
        <v>135</v>
      </c>
      <c r="C65" s="225"/>
      <c r="D65" s="223">
        <v>2809378</v>
      </c>
      <c r="E65" s="235"/>
    </row>
    <row r="66" spans="1:6" s="236" customFormat="1">
      <c r="A66" s="227"/>
      <c r="B66" s="220" t="s">
        <v>136</v>
      </c>
      <c r="C66" s="225"/>
      <c r="D66" s="223">
        <v>105961126</v>
      </c>
      <c r="E66" s="235"/>
    </row>
    <row r="67" spans="1:6" s="236" customFormat="1">
      <c r="A67" s="227"/>
      <c r="B67" s="220" t="s">
        <v>137</v>
      </c>
      <c r="C67" s="225"/>
      <c r="D67" s="223">
        <v>14680150</v>
      </c>
      <c r="E67" s="235"/>
    </row>
    <row r="68" spans="1:6" s="236" customFormat="1">
      <c r="A68" s="227"/>
      <c r="B68" s="220" t="s">
        <v>138</v>
      </c>
      <c r="C68" s="225"/>
      <c r="D68" s="223">
        <v>14060718</v>
      </c>
      <c r="E68" s="235"/>
    </row>
    <row r="69" spans="1:6" s="236" customFormat="1" ht="15.75" customHeight="1">
      <c r="A69" s="227"/>
      <c r="B69" s="220"/>
      <c r="C69" s="225"/>
      <c r="D69" s="223"/>
      <c r="E69" s="235"/>
    </row>
    <row r="70" spans="1:6" ht="9" customHeight="1">
      <c r="A70" s="224"/>
      <c r="B70" s="219"/>
      <c r="C70" s="216"/>
      <c r="D70" s="222"/>
      <c r="E70" s="218"/>
    </row>
    <row r="71" spans="1:6" ht="15.75" customHeight="1">
      <c r="A71" s="224" t="s">
        <v>139</v>
      </c>
      <c r="B71" s="219"/>
      <c r="C71" s="216"/>
      <c r="D71" s="237">
        <v>0</v>
      </c>
      <c r="E71" s="218"/>
    </row>
    <row r="72" spans="1:6" ht="8.25" customHeight="1">
      <c r="A72" s="214"/>
      <c r="B72" s="219"/>
      <c r="C72" s="221"/>
      <c r="D72" s="237"/>
      <c r="E72" s="218"/>
    </row>
    <row r="73" spans="1:6" ht="15.75" customHeight="1">
      <c r="A73" s="224" t="s">
        <v>140</v>
      </c>
      <c r="B73" s="219"/>
      <c r="C73" s="216"/>
      <c r="D73" s="237">
        <v>25327110.16</v>
      </c>
      <c r="E73" s="218"/>
    </row>
    <row r="74" spans="1:6" ht="32.25" customHeight="1">
      <c r="A74" s="1602" t="s">
        <v>141</v>
      </c>
      <c r="B74" s="1603"/>
      <c r="C74" s="216"/>
      <c r="D74" s="237">
        <v>241311.77</v>
      </c>
      <c r="E74" s="218"/>
    </row>
    <row r="75" spans="1:6" ht="15.75" customHeight="1">
      <c r="A75" s="214"/>
      <c r="B75" s="238"/>
      <c r="C75" s="221"/>
      <c r="D75" s="237"/>
      <c r="E75" s="218"/>
    </row>
    <row r="76" spans="1:6" s="245" customFormat="1">
      <c r="A76" s="239"/>
      <c r="B76" s="240" t="s">
        <v>14</v>
      </c>
      <c r="C76" s="241"/>
      <c r="D76" s="242">
        <f>D74+D73+D71+D68+D67+D66+D65+D63+D62+D61+D60+D59+D57+D55+D53+D52+D50+D49+D47+D46+D45+D43+D42+D40+D38+D36+D34+D33+D31+D29+D28+D26+D24+D23+D21+D17+D16+D15</f>
        <v>1913333053.2899997</v>
      </c>
      <c r="E76" s="243"/>
      <c r="F76" s="244"/>
    </row>
    <row r="77" spans="1:6" ht="6" customHeight="1" thickBot="1">
      <c r="A77" s="214"/>
      <c r="B77" s="246"/>
      <c r="C77" s="246"/>
      <c r="D77" s="247"/>
      <c r="E77" s="218"/>
    </row>
    <row r="78" spans="1:6" ht="6" customHeight="1" thickTop="1">
      <c r="A78" s="214"/>
      <c r="B78" s="241"/>
      <c r="C78" s="221"/>
      <c r="D78" s="248"/>
      <c r="E78" s="218"/>
    </row>
    <row r="79" spans="1:6" ht="12.75" customHeight="1" thickBot="1">
      <c r="A79" s="249"/>
      <c r="B79" s="250"/>
      <c r="C79" s="251"/>
      <c r="D79" s="251"/>
      <c r="E79" s="232"/>
    </row>
    <row r="80" spans="1:6">
      <c r="B80" s="252"/>
    </row>
    <row r="81" spans="2:4">
      <c r="B81" s="252"/>
      <c r="D81" s="233"/>
    </row>
    <row r="82" spans="2:4" ht="15">
      <c r="B82" s="252"/>
      <c r="D82" s="253"/>
    </row>
    <row r="83" spans="2:4">
      <c r="B83" s="252"/>
      <c r="D83" s="233"/>
    </row>
    <row r="84" spans="2:4">
      <c r="B84" s="252"/>
      <c r="D84" s="234"/>
    </row>
    <row r="85" spans="2:4">
      <c r="B85" s="252"/>
    </row>
    <row r="86" spans="2:4">
      <c r="B86" s="252"/>
    </row>
    <row r="87" spans="2:4">
      <c r="B87" s="252"/>
    </row>
    <row r="88" spans="2:4">
      <c r="B88" s="252"/>
    </row>
    <row r="89" spans="2:4">
      <c r="B89" s="252"/>
    </row>
    <row r="90" spans="2:4">
      <c r="B90" s="252"/>
    </row>
    <row r="91" spans="2:4">
      <c r="B91" s="252"/>
    </row>
    <row r="92" spans="2:4">
      <c r="B92" s="252"/>
    </row>
    <row r="93" spans="2:4">
      <c r="B93" s="252"/>
    </row>
    <row r="94" spans="2:4">
      <c r="B94" s="252"/>
    </row>
    <row r="95" spans="2:4">
      <c r="B95" s="252"/>
    </row>
    <row r="96" spans="2:4">
      <c r="B96" s="252"/>
    </row>
    <row r="97" spans="2:2">
      <c r="B97" s="252"/>
    </row>
    <row r="98" spans="2:2">
      <c r="B98" s="252"/>
    </row>
    <row r="99" spans="2:2">
      <c r="B99" s="252"/>
    </row>
    <row r="100" spans="2:2">
      <c r="B100" s="252"/>
    </row>
    <row r="101" spans="2:2">
      <c r="B101" s="252"/>
    </row>
    <row r="102" spans="2:2">
      <c r="B102" s="252"/>
    </row>
    <row r="103" spans="2:2">
      <c r="B103" s="252"/>
    </row>
    <row r="104" spans="2:2">
      <c r="B104" s="252"/>
    </row>
    <row r="105" spans="2:2">
      <c r="B105" s="252"/>
    </row>
    <row r="106" spans="2:2">
      <c r="B106" s="252"/>
    </row>
    <row r="107" spans="2:2">
      <c r="B107" s="254"/>
    </row>
  </sheetData>
  <mergeCells count="9">
    <mergeCell ref="A11:E11"/>
    <mergeCell ref="A13:B13"/>
    <mergeCell ref="A74:B74"/>
    <mergeCell ref="A5:E5"/>
    <mergeCell ref="A6:E6"/>
    <mergeCell ref="A7:E7"/>
    <mergeCell ref="A8:E8"/>
    <mergeCell ref="A9:E9"/>
    <mergeCell ref="A10:D10"/>
  </mergeCells>
  <printOptions horizontalCentered="1"/>
  <pageMargins left="0.39370078740157483" right="0.39370078740157483" top="1.5748031496062993" bottom="0.59055118110236227" header="1.1811023622047245" footer="0"/>
  <pageSetup scale="94" orientation="portrait" r:id="rId1"/>
  <headerFooter alignWithMargins="0"/>
  <rowBreaks count="1" manualBreakCount="1">
    <brk id="49" max="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J17" sqref="J17"/>
    </sheetView>
  </sheetViews>
  <sheetFormatPr baseColWidth="10" defaultRowHeight="15"/>
  <sheetData>
    <row r="1" spans="1:11" ht="15.75" thickBot="1">
      <c r="A1" s="1843" t="s">
        <v>1869</v>
      </c>
      <c r="B1" s="1845" t="s">
        <v>1870</v>
      </c>
      <c r="C1" s="1842"/>
      <c r="D1" s="1841" t="s">
        <v>1871</v>
      </c>
      <c r="E1" s="1842"/>
      <c r="F1" s="1841" t="s">
        <v>1872</v>
      </c>
      <c r="G1" s="1842"/>
      <c r="H1" s="1841" t="s">
        <v>1873</v>
      </c>
      <c r="I1" s="1842"/>
      <c r="J1" s="1841" t="s">
        <v>14</v>
      </c>
      <c r="K1" s="1842"/>
    </row>
    <row r="2" spans="1:11" ht="15.75" thickBot="1">
      <c r="A2" s="1844"/>
      <c r="B2" s="660" t="s">
        <v>1874</v>
      </c>
      <c r="C2" s="660" t="s">
        <v>1875</v>
      </c>
      <c r="D2" s="660" t="s">
        <v>1874</v>
      </c>
      <c r="E2" s="660" t="s">
        <v>1875</v>
      </c>
      <c r="F2" s="660" t="s">
        <v>1874</v>
      </c>
      <c r="G2" s="660" t="s">
        <v>1875</v>
      </c>
      <c r="H2" s="660" t="s">
        <v>1874</v>
      </c>
      <c r="I2" s="660" t="s">
        <v>1876</v>
      </c>
      <c r="J2" s="660" t="s">
        <v>1874</v>
      </c>
      <c r="K2" s="660" t="s">
        <v>1876</v>
      </c>
    </row>
    <row r="3" spans="1:11" ht="15.75" thickBot="1">
      <c r="A3" s="661" t="s">
        <v>1877</v>
      </c>
      <c r="B3" s="662">
        <v>25</v>
      </c>
      <c r="C3" s="663">
        <v>454564334</v>
      </c>
      <c r="D3" s="662">
        <v>7</v>
      </c>
      <c r="E3" s="663">
        <v>134085199</v>
      </c>
      <c r="F3" s="662"/>
      <c r="G3" s="664"/>
      <c r="H3" s="662">
        <v>20</v>
      </c>
      <c r="I3" s="663">
        <v>68926446</v>
      </c>
      <c r="J3" s="662">
        <v>52</v>
      </c>
      <c r="K3" s="663">
        <v>657575979</v>
      </c>
    </row>
    <row r="4" spans="1:11" ht="15.75" thickBot="1">
      <c r="A4" s="661" t="s">
        <v>1878</v>
      </c>
      <c r="B4" s="662">
        <v>35</v>
      </c>
      <c r="C4" s="663">
        <v>115601618</v>
      </c>
      <c r="D4" s="662"/>
      <c r="E4" s="662"/>
      <c r="F4" s="662">
        <v>13</v>
      </c>
      <c r="G4" s="663">
        <v>70615848</v>
      </c>
      <c r="H4" s="662">
        <v>47</v>
      </c>
      <c r="I4" s="663">
        <v>1599132727</v>
      </c>
      <c r="J4" s="662">
        <v>95</v>
      </c>
      <c r="K4" s="663">
        <v>1785350193</v>
      </c>
    </row>
    <row r="5" spans="1:11" ht="15.75" thickBot="1">
      <c r="A5" s="661" t="s">
        <v>1879</v>
      </c>
      <c r="B5" s="662">
        <v>12</v>
      </c>
      <c r="C5" s="663">
        <v>221075569</v>
      </c>
      <c r="D5" s="665"/>
      <c r="E5" s="665"/>
      <c r="F5" s="662"/>
      <c r="G5" s="664"/>
      <c r="H5" s="662">
        <v>1</v>
      </c>
      <c r="I5" s="666">
        <v>34979846</v>
      </c>
      <c r="J5" s="662">
        <v>13</v>
      </c>
      <c r="K5" s="663">
        <v>256055415</v>
      </c>
    </row>
    <row r="6" spans="1:11" ht="15.75" thickBot="1">
      <c r="A6" s="661" t="s">
        <v>1880</v>
      </c>
      <c r="B6" s="662">
        <v>10</v>
      </c>
      <c r="C6" s="663">
        <v>65806883</v>
      </c>
      <c r="D6" s="662"/>
      <c r="E6" s="662"/>
      <c r="F6" s="662">
        <v>9</v>
      </c>
      <c r="G6" s="663">
        <v>109802167</v>
      </c>
      <c r="H6" s="662">
        <v>14</v>
      </c>
      <c r="I6" s="666">
        <v>86992880</v>
      </c>
      <c r="J6" s="662">
        <v>33</v>
      </c>
      <c r="K6" s="663">
        <v>262601930</v>
      </c>
    </row>
    <row r="7" spans="1:11" ht="15.75" thickBot="1">
      <c r="A7" s="661" t="s">
        <v>1881</v>
      </c>
      <c r="B7" s="662">
        <v>6</v>
      </c>
      <c r="C7" s="663">
        <v>64509982</v>
      </c>
      <c r="D7" s="665"/>
      <c r="E7" s="665"/>
      <c r="F7" s="662">
        <v>3</v>
      </c>
      <c r="G7" s="663">
        <v>70445329</v>
      </c>
      <c r="H7" s="665"/>
      <c r="I7" s="664"/>
      <c r="J7" s="662">
        <v>9</v>
      </c>
      <c r="K7" s="663">
        <v>134955311</v>
      </c>
    </row>
    <row r="8" spans="1:11" ht="15.75" thickBot="1">
      <c r="A8" s="661" t="s">
        <v>1882</v>
      </c>
      <c r="B8" s="662">
        <v>1</v>
      </c>
      <c r="C8" s="663">
        <v>49987729</v>
      </c>
      <c r="D8" s="662"/>
      <c r="E8" s="662"/>
      <c r="F8" s="662"/>
      <c r="G8" s="664"/>
      <c r="H8" s="662"/>
      <c r="I8" s="664"/>
      <c r="J8" s="662">
        <v>1</v>
      </c>
      <c r="K8" s="663">
        <v>49987729</v>
      </c>
    </row>
    <row r="9" spans="1:11" ht="15.75" thickBot="1">
      <c r="A9" s="661" t="s">
        <v>1883</v>
      </c>
      <c r="B9" s="662">
        <v>1</v>
      </c>
      <c r="C9" s="663">
        <v>2090356</v>
      </c>
      <c r="D9" s="665"/>
      <c r="E9" s="665"/>
      <c r="F9" s="662"/>
      <c r="G9" s="664"/>
      <c r="H9" s="665"/>
      <c r="I9" s="664"/>
      <c r="J9" s="662">
        <v>1</v>
      </c>
      <c r="K9" s="663">
        <v>2090356</v>
      </c>
    </row>
    <row r="10" spans="1:11" ht="15.75" thickBot="1">
      <c r="A10" s="661" t="s">
        <v>1884</v>
      </c>
      <c r="B10" s="662"/>
      <c r="C10" s="665"/>
      <c r="D10" s="662"/>
      <c r="E10" s="662"/>
      <c r="F10" s="662">
        <v>1</v>
      </c>
      <c r="G10" s="663">
        <v>49049600</v>
      </c>
      <c r="H10" s="662">
        <v>1</v>
      </c>
      <c r="I10" s="663">
        <v>19831249</v>
      </c>
      <c r="J10" s="662">
        <v>2</v>
      </c>
      <c r="K10" s="663">
        <v>68880849</v>
      </c>
    </row>
    <row r="11" spans="1:11" ht="15.75" thickBot="1">
      <c r="A11" s="661" t="s">
        <v>1885</v>
      </c>
      <c r="B11" s="662"/>
      <c r="C11" s="665"/>
      <c r="D11" s="665"/>
      <c r="E11" s="665"/>
      <c r="F11" s="662"/>
      <c r="G11" s="664"/>
      <c r="H11" s="662">
        <v>2</v>
      </c>
      <c r="I11" s="663">
        <v>121765605</v>
      </c>
      <c r="J11" s="662">
        <v>2</v>
      </c>
      <c r="K11" s="663">
        <v>121765605</v>
      </c>
    </row>
    <row r="12" spans="1:11" ht="15.75" thickBot="1">
      <c r="A12" s="667" t="s">
        <v>557</v>
      </c>
      <c r="B12" s="660">
        <v>90</v>
      </c>
      <c r="C12" s="668">
        <v>973636471</v>
      </c>
      <c r="D12" s="660">
        <v>7</v>
      </c>
      <c r="E12" s="668">
        <v>134085199</v>
      </c>
      <c r="F12" s="660">
        <v>25</v>
      </c>
      <c r="G12" s="668">
        <v>299912944</v>
      </c>
      <c r="H12" s="660">
        <v>85</v>
      </c>
      <c r="I12" s="668">
        <v>1931628752</v>
      </c>
      <c r="J12" s="660">
        <v>208</v>
      </c>
      <c r="K12" s="668">
        <v>3339263366</v>
      </c>
    </row>
    <row r="13" spans="1:11" ht="15.75" thickBot="1">
      <c r="A13" s="667" t="s">
        <v>1886</v>
      </c>
      <c r="B13" s="1846">
        <v>1</v>
      </c>
      <c r="C13" s="1847"/>
      <c r="D13" s="1848">
        <v>1</v>
      </c>
      <c r="E13" s="1847"/>
      <c r="F13" s="1848">
        <v>0.85</v>
      </c>
      <c r="G13" s="1847"/>
      <c r="H13" s="1848">
        <v>0.99</v>
      </c>
      <c r="I13" s="1847"/>
      <c r="J13" s="1848">
        <v>0.98</v>
      </c>
      <c r="K13" s="1847"/>
    </row>
  </sheetData>
  <mergeCells count="11">
    <mergeCell ref="B13:C13"/>
    <mergeCell ref="D13:E13"/>
    <mergeCell ref="F13:G13"/>
    <mergeCell ref="H13:I13"/>
    <mergeCell ref="J13:K13"/>
    <mergeCell ref="J1:K1"/>
    <mergeCell ref="A1:A2"/>
    <mergeCell ref="B1:C1"/>
    <mergeCell ref="D1:E1"/>
    <mergeCell ref="F1:G1"/>
    <mergeCell ref="H1:I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D16" sqref="D16"/>
    </sheetView>
  </sheetViews>
  <sheetFormatPr baseColWidth="10" defaultRowHeight="15"/>
  <cols>
    <col min="1" max="1" width="15" customWidth="1"/>
    <col min="2" max="2" width="16.5703125" customWidth="1"/>
    <col min="3" max="3" width="13.42578125" customWidth="1"/>
    <col min="4" max="5" width="13.85546875" customWidth="1"/>
  </cols>
  <sheetData>
    <row r="1" spans="1:5" ht="15.75" thickBot="1">
      <c r="A1" s="1849" t="s">
        <v>1887</v>
      </c>
      <c r="B1" s="1851" t="s">
        <v>1888</v>
      </c>
      <c r="C1" s="1852"/>
      <c r="D1" s="1853" t="s">
        <v>1889</v>
      </c>
      <c r="E1" s="1849" t="s">
        <v>1890</v>
      </c>
    </row>
    <row r="2" spans="1:5" ht="23.25" thickBot="1">
      <c r="A2" s="1850"/>
      <c r="B2" s="669" t="s">
        <v>1891</v>
      </c>
      <c r="C2" s="669" t="s">
        <v>1892</v>
      </c>
      <c r="D2" s="1854"/>
      <c r="E2" s="1850"/>
    </row>
    <row r="3" spans="1:5" ht="15.75" thickBot="1">
      <c r="A3" s="670">
        <v>1</v>
      </c>
      <c r="B3" s="671">
        <v>164227235</v>
      </c>
      <c r="C3" s="672">
        <v>4361459</v>
      </c>
      <c r="D3" s="672">
        <v>168588694</v>
      </c>
      <c r="E3" s="673">
        <v>44014</v>
      </c>
    </row>
    <row r="4" spans="1:5" ht="15.75" thickBot="1">
      <c r="A4" s="670">
        <v>2</v>
      </c>
      <c r="B4" s="671">
        <v>142977060</v>
      </c>
      <c r="C4" s="672">
        <v>3797718</v>
      </c>
      <c r="D4" s="672">
        <v>146774778</v>
      </c>
      <c r="E4" s="673">
        <v>44078</v>
      </c>
    </row>
    <row r="5" spans="1:5" ht="15.75" thickBot="1">
      <c r="A5" s="670">
        <v>3</v>
      </c>
      <c r="B5" s="671">
        <v>198179081</v>
      </c>
      <c r="C5" s="674">
        <v>5263134</v>
      </c>
      <c r="D5" s="672">
        <v>203442215</v>
      </c>
      <c r="E5" s="673">
        <v>44134</v>
      </c>
    </row>
    <row r="6" spans="1:5" ht="15.75" thickBot="1">
      <c r="A6" s="670">
        <v>4</v>
      </c>
      <c r="B6" s="671">
        <v>304513862</v>
      </c>
      <c r="C6" s="672">
        <v>8087117</v>
      </c>
      <c r="D6" s="672">
        <v>312600979</v>
      </c>
      <c r="E6" s="673">
        <v>44182</v>
      </c>
    </row>
    <row r="7" spans="1:5" ht="15.75" thickBot="1">
      <c r="A7" s="670">
        <v>5</v>
      </c>
      <c r="B7" s="671">
        <v>25867125</v>
      </c>
      <c r="C7" s="672">
        <v>686965</v>
      </c>
      <c r="D7" s="672">
        <v>26554091</v>
      </c>
      <c r="E7" s="673">
        <v>44225</v>
      </c>
    </row>
    <row r="8" spans="1:5" ht="15.75" thickBot="1">
      <c r="A8" s="670">
        <v>6</v>
      </c>
      <c r="B8" s="671">
        <v>90738040</v>
      </c>
      <c r="C8" s="672">
        <v>2409773</v>
      </c>
      <c r="D8" s="672">
        <v>93147813</v>
      </c>
      <c r="E8" s="673">
        <v>44307</v>
      </c>
    </row>
    <row r="9" spans="1:5" ht="15.75" thickBot="1">
      <c r="A9" s="670">
        <v>7</v>
      </c>
      <c r="B9" s="671">
        <v>46597301</v>
      </c>
      <c r="C9" s="672">
        <v>1236897</v>
      </c>
      <c r="D9" s="672">
        <v>47834198</v>
      </c>
      <c r="E9" s="673">
        <v>44349</v>
      </c>
    </row>
    <row r="10" spans="1:5" ht="15.75" thickBot="1">
      <c r="A10" s="667" t="s">
        <v>14</v>
      </c>
      <c r="B10" s="675">
        <v>973099705</v>
      </c>
      <c r="C10" s="676">
        <v>25843064</v>
      </c>
      <c r="D10" s="676">
        <v>998942768</v>
      </c>
      <c r="E10" s="677"/>
    </row>
  </sheetData>
  <mergeCells count="4">
    <mergeCell ref="A1:A2"/>
    <mergeCell ref="B1:C1"/>
    <mergeCell ref="D1:D2"/>
    <mergeCell ref="E1:E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D23" sqref="D23"/>
    </sheetView>
  </sheetViews>
  <sheetFormatPr baseColWidth="10" defaultRowHeight="15"/>
  <cols>
    <col min="1" max="1" width="23" customWidth="1"/>
    <col min="3" max="3" width="13.140625" customWidth="1"/>
    <col min="6" max="6" width="16" customWidth="1"/>
  </cols>
  <sheetData>
    <row r="1" spans="1:6" ht="15.75" thickBot="1">
      <c r="A1" s="1855" t="s">
        <v>1893</v>
      </c>
      <c r="B1" s="1857" t="s">
        <v>1894</v>
      </c>
      <c r="C1" s="1858"/>
      <c r="D1" s="1857" t="s">
        <v>1895</v>
      </c>
      <c r="E1" s="1859"/>
      <c r="F1" s="1858"/>
    </row>
    <row r="2" spans="1:6" ht="15.75" thickBot="1">
      <c r="A2" s="1856"/>
      <c r="B2" s="678" t="s">
        <v>1896</v>
      </c>
      <c r="C2" s="678" t="s">
        <v>1897</v>
      </c>
      <c r="D2" s="678" t="s">
        <v>1896</v>
      </c>
      <c r="E2" s="678" t="s">
        <v>1898</v>
      </c>
      <c r="F2" s="678" t="s">
        <v>1899</v>
      </c>
    </row>
    <row r="3" spans="1:6" ht="15.75" thickBot="1">
      <c r="A3" s="1860" t="s">
        <v>1900</v>
      </c>
      <c r="B3" s="1863">
        <v>9</v>
      </c>
      <c r="C3" s="1866">
        <v>27360776</v>
      </c>
      <c r="D3" s="679" t="s">
        <v>1878</v>
      </c>
      <c r="E3" s="680">
        <v>5</v>
      </c>
      <c r="F3" s="681">
        <v>14504047</v>
      </c>
    </row>
    <row r="4" spans="1:6" ht="15.75" thickBot="1">
      <c r="A4" s="1861"/>
      <c r="B4" s="1864"/>
      <c r="C4" s="1867"/>
      <c r="D4" s="679" t="s">
        <v>1877</v>
      </c>
      <c r="E4" s="680">
        <v>2</v>
      </c>
      <c r="F4" s="681">
        <v>5947385</v>
      </c>
    </row>
    <row r="5" spans="1:6" ht="15.75" thickBot="1">
      <c r="A5" s="1862"/>
      <c r="B5" s="1865"/>
      <c r="C5" s="1868"/>
      <c r="D5" s="679" t="s">
        <v>1880</v>
      </c>
      <c r="E5" s="680">
        <v>2</v>
      </c>
      <c r="F5" s="681">
        <v>6909344</v>
      </c>
    </row>
    <row r="6" spans="1:6" ht="15.75" thickBot="1">
      <c r="A6" s="1860" t="s">
        <v>1901</v>
      </c>
      <c r="B6" s="1869">
        <v>33</v>
      </c>
      <c r="C6" s="1870">
        <v>504281620</v>
      </c>
      <c r="D6" s="679" t="s">
        <v>1878</v>
      </c>
      <c r="E6" s="680">
        <v>10</v>
      </c>
      <c r="F6" s="681">
        <v>55664672</v>
      </c>
    </row>
    <row r="7" spans="1:6" ht="15.75" thickBot="1">
      <c r="A7" s="1862"/>
      <c r="B7" s="1865"/>
      <c r="C7" s="1868"/>
      <c r="D7" s="679" t="s">
        <v>1877</v>
      </c>
      <c r="E7" s="680">
        <v>23</v>
      </c>
      <c r="F7" s="681">
        <v>448616948</v>
      </c>
    </row>
    <row r="8" spans="1:6" ht="36" customHeight="1" thickBot="1">
      <c r="A8" s="1860" t="s">
        <v>1902</v>
      </c>
      <c r="B8" s="1869">
        <v>21</v>
      </c>
      <c r="C8" s="1870">
        <v>282063464</v>
      </c>
      <c r="D8" s="679" t="s">
        <v>1879</v>
      </c>
      <c r="E8" s="680">
        <v>12</v>
      </c>
      <c r="F8" s="681">
        <v>221075569</v>
      </c>
    </row>
    <row r="9" spans="1:6" ht="15.75" thickBot="1">
      <c r="A9" s="1861"/>
      <c r="B9" s="1864"/>
      <c r="C9" s="1867"/>
      <c r="D9" s="679" t="s">
        <v>1880</v>
      </c>
      <c r="E9" s="680">
        <v>8</v>
      </c>
      <c r="F9" s="681">
        <v>58897539</v>
      </c>
    </row>
    <row r="10" spans="1:6" ht="15.75" thickBot="1">
      <c r="A10" s="1862"/>
      <c r="B10" s="1865"/>
      <c r="C10" s="1868"/>
      <c r="D10" s="679" t="s">
        <v>1883</v>
      </c>
      <c r="E10" s="680">
        <v>1</v>
      </c>
      <c r="F10" s="681">
        <v>2090356</v>
      </c>
    </row>
    <row r="11" spans="1:6" ht="23.25" thickBot="1">
      <c r="A11" s="682" t="s">
        <v>1903</v>
      </c>
      <c r="B11" s="680" t="s">
        <v>1904</v>
      </c>
      <c r="C11" s="683" t="s">
        <v>1905</v>
      </c>
      <c r="D11" s="679" t="s">
        <v>1904</v>
      </c>
      <c r="E11" s="680" t="s">
        <v>1904</v>
      </c>
      <c r="F11" s="680" t="s">
        <v>1904</v>
      </c>
    </row>
    <row r="12" spans="1:6" ht="15.75" thickBot="1">
      <c r="A12" s="682" t="s">
        <v>1906</v>
      </c>
      <c r="B12" s="680">
        <v>11</v>
      </c>
      <c r="C12" s="684">
        <v>25786081</v>
      </c>
      <c r="D12" s="679" t="s">
        <v>1878</v>
      </c>
      <c r="E12" s="680">
        <v>11</v>
      </c>
      <c r="F12" s="681">
        <v>25786081</v>
      </c>
    </row>
    <row r="13" spans="1:6" ht="15.75" thickBot="1">
      <c r="A13" s="682" t="s">
        <v>1907</v>
      </c>
      <c r="B13" s="680">
        <v>6</v>
      </c>
      <c r="C13" s="685">
        <v>64509982</v>
      </c>
      <c r="D13" s="679" t="s">
        <v>1881</v>
      </c>
      <c r="E13" s="680">
        <v>6</v>
      </c>
      <c r="F13" s="681">
        <v>64509982</v>
      </c>
    </row>
    <row r="14" spans="1:6" ht="15.75" thickBot="1">
      <c r="A14" s="682" t="s">
        <v>1908</v>
      </c>
      <c r="B14" s="680">
        <v>1</v>
      </c>
      <c r="C14" s="685">
        <v>49987729</v>
      </c>
      <c r="D14" s="679" t="s">
        <v>1882</v>
      </c>
      <c r="E14" s="680">
        <v>1</v>
      </c>
      <c r="F14" s="681">
        <v>49987729</v>
      </c>
    </row>
    <row r="15" spans="1:6" ht="23.25" thickBot="1">
      <c r="A15" s="682" t="s">
        <v>1909</v>
      </c>
      <c r="B15" s="680">
        <v>9</v>
      </c>
      <c r="C15" s="685">
        <v>19646818</v>
      </c>
      <c r="D15" s="679" t="s">
        <v>1878</v>
      </c>
      <c r="E15" s="680">
        <v>9</v>
      </c>
      <c r="F15" s="681">
        <v>19646818</v>
      </c>
    </row>
  </sheetData>
  <mergeCells count="12">
    <mergeCell ref="A6:A7"/>
    <mergeCell ref="B6:B7"/>
    <mergeCell ref="C6:C7"/>
    <mergeCell ref="A8:A10"/>
    <mergeCell ref="B8:B10"/>
    <mergeCell ref="C8:C10"/>
    <mergeCell ref="A1:A2"/>
    <mergeCell ref="B1:C1"/>
    <mergeCell ref="D1:F1"/>
    <mergeCell ref="A3:A5"/>
    <mergeCell ref="B3:B5"/>
    <mergeCell ref="C3:C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"/>
  <sheetViews>
    <sheetView workbookViewId="0">
      <selection activeCell="E91" sqref="E91"/>
    </sheetView>
  </sheetViews>
  <sheetFormatPr baseColWidth="10" defaultRowHeight="15"/>
  <cols>
    <col min="4" max="4" width="31.140625" customWidth="1"/>
    <col min="5" max="5" width="25.140625" customWidth="1"/>
  </cols>
  <sheetData>
    <row r="1" spans="1:5" ht="15.75" thickBot="1">
      <c r="A1" s="688" t="s">
        <v>1910</v>
      </c>
      <c r="B1" s="689" t="s">
        <v>1911</v>
      </c>
      <c r="C1" s="686" t="s">
        <v>1912</v>
      </c>
      <c r="D1" s="689" t="s">
        <v>1913</v>
      </c>
      <c r="E1" s="689" t="s">
        <v>1914</v>
      </c>
    </row>
    <row r="2" spans="1:5" ht="27.75" customHeight="1" thickBot="1">
      <c r="A2" s="670">
        <v>1</v>
      </c>
      <c r="B2" s="662">
        <v>2020</v>
      </c>
      <c r="C2" s="662" t="s">
        <v>1878</v>
      </c>
      <c r="D2" s="690" t="s">
        <v>1915</v>
      </c>
      <c r="E2" s="691">
        <v>3916021</v>
      </c>
    </row>
    <row r="3" spans="1:5" ht="30" customHeight="1" thickBot="1">
      <c r="A3" s="670">
        <v>2</v>
      </c>
      <c r="B3" s="662">
        <v>2020</v>
      </c>
      <c r="C3" s="662" t="s">
        <v>1878</v>
      </c>
      <c r="D3" s="690" t="s">
        <v>1916</v>
      </c>
      <c r="E3" s="691">
        <v>1801094</v>
      </c>
    </row>
    <row r="4" spans="1:5" ht="64.5" customHeight="1" thickBot="1">
      <c r="A4" s="670">
        <v>3</v>
      </c>
      <c r="B4" s="662">
        <v>2020</v>
      </c>
      <c r="C4" s="662" t="s">
        <v>1878</v>
      </c>
      <c r="D4" s="690" t="s">
        <v>1917</v>
      </c>
      <c r="E4" s="691">
        <v>2274337</v>
      </c>
    </row>
    <row r="5" spans="1:5" ht="44.25" customHeight="1" thickBot="1">
      <c r="A5" s="670">
        <v>4</v>
      </c>
      <c r="B5" s="662">
        <v>2020</v>
      </c>
      <c r="C5" s="662" t="s">
        <v>1878</v>
      </c>
      <c r="D5" s="690" t="s">
        <v>1918</v>
      </c>
      <c r="E5" s="691">
        <v>3239886</v>
      </c>
    </row>
    <row r="6" spans="1:5" ht="69.75" customHeight="1" thickBot="1">
      <c r="A6" s="670">
        <v>5</v>
      </c>
      <c r="B6" s="662">
        <v>2020</v>
      </c>
      <c r="C6" s="662" t="s">
        <v>1878</v>
      </c>
      <c r="D6" s="690" t="s">
        <v>1919</v>
      </c>
      <c r="E6" s="691">
        <v>7056212</v>
      </c>
    </row>
    <row r="7" spans="1:5" ht="45" customHeight="1" thickBot="1">
      <c r="A7" s="670">
        <v>6</v>
      </c>
      <c r="B7" s="662">
        <v>2020</v>
      </c>
      <c r="C7" s="662" t="s">
        <v>1878</v>
      </c>
      <c r="D7" s="690" t="s">
        <v>1920</v>
      </c>
      <c r="E7" s="691">
        <v>5168943</v>
      </c>
    </row>
    <row r="8" spans="1:5" ht="42.75" customHeight="1" thickBot="1">
      <c r="A8" s="670">
        <v>7</v>
      </c>
      <c r="B8" s="662">
        <v>2020</v>
      </c>
      <c r="C8" s="662" t="s">
        <v>1878</v>
      </c>
      <c r="D8" s="690" t="s">
        <v>1921</v>
      </c>
      <c r="E8" s="691">
        <v>975576</v>
      </c>
    </row>
    <row r="9" spans="1:5" ht="31.5" customHeight="1" thickBot="1">
      <c r="A9" s="670">
        <v>8</v>
      </c>
      <c r="B9" s="662">
        <v>2020</v>
      </c>
      <c r="C9" s="662" t="s">
        <v>1878</v>
      </c>
      <c r="D9" s="690" t="s">
        <v>1922</v>
      </c>
      <c r="E9" s="691">
        <v>659950</v>
      </c>
    </row>
    <row r="10" spans="1:5" ht="36" customHeight="1" thickBot="1">
      <c r="A10" s="670">
        <v>9</v>
      </c>
      <c r="B10" s="662">
        <v>2020</v>
      </c>
      <c r="C10" s="662" t="s">
        <v>1878</v>
      </c>
      <c r="D10" s="690" t="s">
        <v>1923</v>
      </c>
      <c r="E10" s="691">
        <v>501746</v>
      </c>
    </row>
    <row r="11" spans="1:5" ht="32.25" customHeight="1" thickBot="1">
      <c r="A11" s="670">
        <v>10</v>
      </c>
      <c r="B11" s="662">
        <v>2020</v>
      </c>
      <c r="C11" s="662" t="s">
        <v>1878</v>
      </c>
      <c r="D11" s="690" t="s">
        <v>1924</v>
      </c>
      <c r="E11" s="691">
        <v>1801031</v>
      </c>
    </row>
    <row r="12" spans="1:5" ht="34.5" thickBot="1">
      <c r="A12" s="670">
        <v>11</v>
      </c>
      <c r="B12" s="662">
        <v>2020</v>
      </c>
      <c r="C12" s="662" t="s">
        <v>1878</v>
      </c>
      <c r="D12" s="690" t="s">
        <v>1925</v>
      </c>
      <c r="E12" s="691">
        <v>4999450</v>
      </c>
    </row>
    <row r="13" spans="1:5" ht="23.25" thickBot="1">
      <c r="A13" s="670">
        <v>12</v>
      </c>
      <c r="B13" s="662">
        <v>2020</v>
      </c>
      <c r="C13" s="662" t="s">
        <v>1878</v>
      </c>
      <c r="D13" s="690" t="s">
        <v>1926</v>
      </c>
      <c r="E13" s="691">
        <v>1104647</v>
      </c>
    </row>
    <row r="14" spans="1:5" ht="23.25" thickBot="1">
      <c r="A14" s="670">
        <v>13</v>
      </c>
      <c r="B14" s="662">
        <v>2020</v>
      </c>
      <c r="C14" s="662" t="s">
        <v>1878</v>
      </c>
      <c r="D14" s="690" t="s">
        <v>1927</v>
      </c>
      <c r="E14" s="691">
        <v>3563342</v>
      </c>
    </row>
    <row r="15" spans="1:5" ht="34.5" thickBot="1">
      <c r="A15" s="670">
        <v>14</v>
      </c>
      <c r="B15" s="662">
        <v>2020</v>
      </c>
      <c r="C15" s="662" t="s">
        <v>1878</v>
      </c>
      <c r="D15" s="690" t="s">
        <v>1928</v>
      </c>
      <c r="E15" s="691">
        <v>1992994</v>
      </c>
    </row>
    <row r="16" spans="1:5" ht="34.5" thickBot="1">
      <c r="A16" s="670">
        <v>15</v>
      </c>
      <c r="B16" s="662">
        <v>2020</v>
      </c>
      <c r="C16" s="662" t="s">
        <v>1878</v>
      </c>
      <c r="D16" s="690" t="s">
        <v>1929</v>
      </c>
      <c r="E16" s="691">
        <v>3351636</v>
      </c>
    </row>
    <row r="17" spans="1:5" ht="23.25" thickBot="1">
      <c r="A17" s="670">
        <v>16</v>
      </c>
      <c r="B17" s="662">
        <v>2020</v>
      </c>
      <c r="C17" s="662" t="s">
        <v>1878</v>
      </c>
      <c r="D17" s="690" t="s">
        <v>1930</v>
      </c>
      <c r="E17" s="691">
        <v>31844015</v>
      </c>
    </row>
    <row r="18" spans="1:5" ht="48.75" customHeight="1" thickBot="1">
      <c r="A18" s="670">
        <v>17</v>
      </c>
      <c r="B18" s="662">
        <v>2020</v>
      </c>
      <c r="C18" s="662" t="s">
        <v>1878</v>
      </c>
      <c r="D18" s="690" t="s">
        <v>1931</v>
      </c>
      <c r="E18" s="691">
        <v>2958241</v>
      </c>
    </row>
    <row r="19" spans="1:5" ht="51.75" customHeight="1" thickBot="1">
      <c r="A19" s="670">
        <v>18</v>
      </c>
      <c r="B19" s="662">
        <v>2020</v>
      </c>
      <c r="C19" s="662" t="s">
        <v>1878</v>
      </c>
      <c r="D19" s="690" t="s">
        <v>1932</v>
      </c>
      <c r="E19" s="691">
        <v>2445576</v>
      </c>
    </row>
    <row r="20" spans="1:5" ht="45" customHeight="1" thickBot="1">
      <c r="A20" s="670">
        <v>19</v>
      </c>
      <c r="B20" s="662">
        <v>2020</v>
      </c>
      <c r="C20" s="662" t="s">
        <v>1878</v>
      </c>
      <c r="D20" s="690" t="s">
        <v>1933</v>
      </c>
      <c r="E20" s="691">
        <v>1529770</v>
      </c>
    </row>
    <row r="21" spans="1:5" ht="23.25" thickBot="1">
      <c r="A21" s="670">
        <v>20</v>
      </c>
      <c r="B21" s="662">
        <v>2020</v>
      </c>
      <c r="C21" s="662" t="s">
        <v>1878</v>
      </c>
      <c r="D21" s="690" t="s">
        <v>1934</v>
      </c>
      <c r="E21" s="691">
        <v>1059556</v>
      </c>
    </row>
    <row r="22" spans="1:5" ht="45.75" thickBot="1">
      <c r="A22" s="670">
        <v>21</v>
      </c>
      <c r="B22" s="662">
        <v>2020</v>
      </c>
      <c r="C22" s="662" t="s">
        <v>1878</v>
      </c>
      <c r="D22" s="690" t="s">
        <v>1935</v>
      </c>
      <c r="E22" s="691">
        <v>1945803</v>
      </c>
    </row>
    <row r="23" spans="1:5" ht="57.75" customHeight="1" thickBot="1">
      <c r="A23" s="670">
        <v>22</v>
      </c>
      <c r="B23" s="662">
        <v>2020</v>
      </c>
      <c r="C23" s="662" t="s">
        <v>1878</v>
      </c>
      <c r="D23" s="690" t="s">
        <v>1936</v>
      </c>
      <c r="E23" s="691">
        <v>994195</v>
      </c>
    </row>
    <row r="24" spans="1:5" ht="63" customHeight="1" thickBot="1">
      <c r="A24" s="670">
        <v>23</v>
      </c>
      <c r="B24" s="662">
        <v>2020</v>
      </c>
      <c r="C24" s="662" t="s">
        <v>1878</v>
      </c>
      <c r="D24" s="690" t="s">
        <v>1937</v>
      </c>
      <c r="E24" s="691">
        <v>1798260</v>
      </c>
    </row>
    <row r="25" spans="1:5" ht="54.75" customHeight="1" thickBot="1">
      <c r="A25" s="670">
        <v>24</v>
      </c>
      <c r="B25" s="662">
        <v>2020</v>
      </c>
      <c r="C25" s="662" t="s">
        <v>1878</v>
      </c>
      <c r="D25" s="690" t="s">
        <v>1938</v>
      </c>
      <c r="E25" s="691">
        <v>2406949</v>
      </c>
    </row>
    <row r="26" spans="1:5" ht="66" customHeight="1" thickBot="1">
      <c r="A26" s="670">
        <v>25</v>
      </c>
      <c r="B26" s="662">
        <v>2020</v>
      </c>
      <c r="C26" s="662" t="s">
        <v>1878</v>
      </c>
      <c r="D26" s="690" t="s">
        <v>1939</v>
      </c>
      <c r="E26" s="691">
        <v>1998538</v>
      </c>
    </row>
    <row r="27" spans="1:5" ht="36" customHeight="1" thickBot="1">
      <c r="A27" s="670">
        <v>26</v>
      </c>
      <c r="B27" s="662">
        <v>2020</v>
      </c>
      <c r="C27" s="662" t="s">
        <v>1878</v>
      </c>
      <c r="D27" s="690" t="s">
        <v>1940</v>
      </c>
      <c r="E27" s="691">
        <v>2331389</v>
      </c>
    </row>
    <row r="28" spans="1:5" ht="46.5" customHeight="1" thickBot="1">
      <c r="A28" s="670">
        <v>27</v>
      </c>
      <c r="B28" s="662">
        <v>2020</v>
      </c>
      <c r="C28" s="662" t="s">
        <v>1878</v>
      </c>
      <c r="D28" s="690" t="s">
        <v>1941</v>
      </c>
      <c r="E28" s="691">
        <v>2561698</v>
      </c>
    </row>
    <row r="29" spans="1:5" ht="51.75" customHeight="1" thickBot="1">
      <c r="A29" s="670">
        <v>28</v>
      </c>
      <c r="B29" s="662">
        <v>2020</v>
      </c>
      <c r="C29" s="662" t="s">
        <v>1878</v>
      </c>
      <c r="D29" s="690" t="s">
        <v>1942</v>
      </c>
      <c r="E29" s="691">
        <v>998074</v>
      </c>
    </row>
    <row r="30" spans="1:5" ht="29.25" customHeight="1" thickBot="1">
      <c r="A30" s="670">
        <v>29</v>
      </c>
      <c r="B30" s="662">
        <v>2020</v>
      </c>
      <c r="C30" s="662" t="s">
        <v>1878</v>
      </c>
      <c r="D30" s="690" t="s">
        <v>1943</v>
      </c>
      <c r="E30" s="691">
        <v>4931963</v>
      </c>
    </row>
    <row r="31" spans="1:5" ht="54" customHeight="1" thickBot="1">
      <c r="A31" s="670">
        <v>30</v>
      </c>
      <c r="B31" s="662">
        <v>2020</v>
      </c>
      <c r="C31" s="662" t="s">
        <v>1878</v>
      </c>
      <c r="D31" s="690" t="s">
        <v>1944</v>
      </c>
      <c r="E31" s="691">
        <v>3468215</v>
      </c>
    </row>
    <row r="32" spans="1:5" ht="47.25" customHeight="1" thickBot="1">
      <c r="A32" s="670">
        <v>31</v>
      </c>
      <c r="B32" s="662">
        <v>2020</v>
      </c>
      <c r="C32" s="662" t="s">
        <v>1878</v>
      </c>
      <c r="D32" s="690" t="s">
        <v>1945</v>
      </c>
      <c r="E32" s="691">
        <v>899840</v>
      </c>
    </row>
    <row r="33" spans="1:5" ht="33" customHeight="1" thickBot="1">
      <c r="A33" s="670">
        <v>32</v>
      </c>
      <c r="B33" s="662">
        <v>2020</v>
      </c>
      <c r="C33" s="662" t="s">
        <v>1878</v>
      </c>
      <c r="D33" s="690" t="s">
        <v>1946</v>
      </c>
      <c r="E33" s="691">
        <v>1038561</v>
      </c>
    </row>
    <row r="34" spans="1:5" ht="63" customHeight="1" thickBot="1">
      <c r="A34" s="670">
        <v>33</v>
      </c>
      <c r="B34" s="662">
        <v>2020</v>
      </c>
      <c r="C34" s="662" t="s">
        <v>1878</v>
      </c>
      <c r="D34" s="690" t="s">
        <v>1947</v>
      </c>
      <c r="E34" s="691">
        <v>2671214</v>
      </c>
    </row>
    <row r="35" spans="1:5" ht="60.75" customHeight="1" thickBot="1">
      <c r="A35" s="670">
        <v>34</v>
      </c>
      <c r="B35" s="662">
        <v>2020</v>
      </c>
      <c r="C35" s="662" t="s">
        <v>1878</v>
      </c>
      <c r="D35" s="690" t="s">
        <v>1948</v>
      </c>
      <c r="E35" s="691">
        <v>2799902</v>
      </c>
    </row>
    <row r="36" spans="1:5" ht="43.5" customHeight="1" thickBot="1">
      <c r="A36" s="670">
        <v>35</v>
      </c>
      <c r="B36" s="662">
        <v>2020</v>
      </c>
      <c r="C36" s="662" t="s">
        <v>1949</v>
      </c>
      <c r="D36" s="690" t="s">
        <v>1950</v>
      </c>
      <c r="E36" s="691">
        <v>49987729</v>
      </c>
    </row>
    <row r="37" spans="1:5" ht="52.5" customHeight="1" thickBot="1">
      <c r="A37" s="670">
        <v>36</v>
      </c>
      <c r="B37" s="662">
        <v>2020</v>
      </c>
      <c r="C37" s="662" t="s">
        <v>1883</v>
      </c>
      <c r="D37" s="690" t="s">
        <v>1951</v>
      </c>
      <c r="E37" s="691">
        <v>2090356</v>
      </c>
    </row>
    <row r="38" spans="1:5" ht="80.25" customHeight="1" thickBot="1">
      <c r="A38" s="670">
        <v>37</v>
      </c>
      <c r="B38" s="662">
        <v>2020</v>
      </c>
      <c r="C38" s="662" t="s">
        <v>1877</v>
      </c>
      <c r="D38" s="690" t="s">
        <v>1952</v>
      </c>
      <c r="E38" s="691">
        <v>5014156</v>
      </c>
    </row>
    <row r="39" spans="1:5" ht="60.75" customHeight="1" thickBot="1">
      <c r="A39" s="670">
        <v>38</v>
      </c>
      <c r="B39" s="662">
        <v>2020</v>
      </c>
      <c r="C39" s="662" t="s">
        <v>1877</v>
      </c>
      <c r="D39" s="690" t="s">
        <v>1953</v>
      </c>
      <c r="E39" s="691">
        <v>30373182</v>
      </c>
    </row>
    <row r="40" spans="1:5" ht="54.75" customHeight="1" thickBot="1">
      <c r="A40" s="670">
        <v>39</v>
      </c>
      <c r="B40" s="662">
        <v>2020</v>
      </c>
      <c r="C40" s="662" t="s">
        <v>1877</v>
      </c>
      <c r="D40" s="690" t="s">
        <v>1954</v>
      </c>
      <c r="E40" s="691">
        <v>9498507</v>
      </c>
    </row>
    <row r="41" spans="1:5" ht="86.25" customHeight="1" thickBot="1">
      <c r="A41" s="670">
        <v>40</v>
      </c>
      <c r="B41" s="662">
        <v>2020</v>
      </c>
      <c r="C41" s="662" t="s">
        <v>1877</v>
      </c>
      <c r="D41" s="690" t="s">
        <v>1955</v>
      </c>
      <c r="E41" s="691">
        <v>27899448</v>
      </c>
    </row>
    <row r="42" spans="1:5" ht="83.25" customHeight="1" thickBot="1">
      <c r="A42" s="670">
        <v>41</v>
      </c>
      <c r="B42" s="662">
        <v>2020</v>
      </c>
      <c r="C42" s="662" t="s">
        <v>1877</v>
      </c>
      <c r="D42" s="690" t="s">
        <v>1956</v>
      </c>
      <c r="E42" s="691">
        <v>16499700</v>
      </c>
    </row>
    <row r="43" spans="1:5" ht="98.25" customHeight="1" thickBot="1">
      <c r="A43" s="670">
        <v>42</v>
      </c>
      <c r="B43" s="662">
        <v>2020</v>
      </c>
      <c r="C43" s="662" t="s">
        <v>1877</v>
      </c>
      <c r="D43" s="690" t="s">
        <v>1957</v>
      </c>
      <c r="E43" s="691">
        <v>17998758</v>
      </c>
    </row>
    <row r="44" spans="1:5" ht="42.75" customHeight="1" thickBot="1">
      <c r="A44" s="670">
        <v>43</v>
      </c>
      <c r="B44" s="662">
        <v>2020</v>
      </c>
      <c r="C44" s="662" t="s">
        <v>1877</v>
      </c>
      <c r="D44" s="690" t="s">
        <v>1958</v>
      </c>
      <c r="E44" s="691">
        <v>18457762</v>
      </c>
    </row>
    <row r="45" spans="1:5" ht="42" customHeight="1" thickBot="1">
      <c r="A45" s="670">
        <v>44</v>
      </c>
      <c r="B45" s="662">
        <v>2020</v>
      </c>
      <c r="C45" s="662" t="s">
        <v>1877</v>
      </c>
      <c r="D45" s="690" t="s">
        <v>1959</v>
      </c>
      <c r="E45" s="691">
        <v>11979494</v>
      </c>
    </row>
    <row r="46" spans="1:5" ht="42.75" customHeight="1" thickBot="1">
      <c r="A46" s="670">
        <v>45</v>
      </c>
      <c r="B46" s="662">
        <v>2020</v>
      </c>
      <c r="C46" s="662" t="s">
        <v>1877</v>
      </c>
      <c r="D46" s="690" t="s">
        <v>1960</v>
      </c>
      <c r="E46" s="691">
        <v>14204248</v>
      </c>
    </row>
    <row r="47" spans="1:5" ht="85.5" customHeight="1" thickBot="1">
      <c r="A47" s="670">
        <v>46</v>
      </c>
      <c r="B47" s="662">
        <v>2020</v>
      </c>
      <c r="C47" s="662" t="s">
        <v>1877</v>
      </c>
      <c r="D47" s="690" t="s">
        <v>1961</v>
      </c>
      <c r="E47" s="691">
        <v>24900007</v>
      </c>
    </row>
    <row r="48" spans="1:5" ht="88.5" customHeight="1" thickBot="1">
      <c r="A48" s="670">
        <v>47</v>
      </c>
      <c r="B48" s="662">
        <v>2020</v>
      </c>
      <c r="C48" s="662" t="s">
        <v>1877</v>
      </c>
      <c r="D48" s="690" t="s">
        <v>1962</v>
      </c>
      <c r="E48" s="691">
        <v>12901424</v>
      </c>
    </row>
    <row r="49" spans="1:5" ht="62.25" customHeight="1" thickBot="1">
      <c r="A49" s="670">
        <v>48</v>
      </c>
      <c r="B49" s="662">
        <v>2020</v>
      </c>
      <c r="C49" s="662" t="s">
        <v>1877</v>
      </c>
      <c r="D49" s="690" t="s">
        <v>1963</v>
      </c>
      <c r="E49" s="691">
        <v>24511393</v>
      </c>
    </row>
    <row r="50" spans="1:5" ht="50.25" customHeight="1" thickBot="1">
      <c r="A50" s="670">
        <v>49</v>
      </c>
      <c r="B50" s="662">
        <v>2020</v>
      </c>
      <c r="C50" s="662" t="s">
        <v>1877</v>
      </c>
      <c r="D50" s="690" t="s">
        <v>1964</v>
      </c>
      <c r="E50" s="691">
        <v>9999135</v>
      </c>
    </row>
    <row r="51" spans="1:5" ht="49.5" customHeight="1" thickBot="1">
      <c r="A51" s="670">
        <v>50</v>
      </c>
      <c r="B51" s="662">
        <v>2020</v>
      </c>
      <c r="C51" s="662" t="s">
        <v>1877</v>
      </c>
      <c r="D51" s="690" t="s">
        <v>1965</v>
      </c>
      <c r="E51" s="691">
        <v>5882587</v>
      </c>
    </row>
    <row r="52" spans="1:5" ht="97.5" customHeight="1" thickBot="1">
      <c r="A52" s="670">
        <v>51</v>
      </c>
      <c r="B52" s="662">
        <v>2020</v>
      </c>
      <c r="C52" s="662" t="s">
        <v>1877</v>
      </c>
      <c r="D52" s="690" t="s">
        <v>1966</v>
      </c>
      <c r="E52" s="691">
        <v>19144512</v>
      </c>
    </row>
    <row r="53" spans="1:5" ht="85.5" customHeight="1" thickBot="1">
      <c r="A53" s="670">
        <v>52</v>
      </c>
      <c r="B53" s="662">
        <v>2020</v>
      </c>
      <c r="C53" s="662" t="s">
        <v>1877</v>
      </c>
      <c r="D53" s="690" t="s">
        <v>1967</v>
      </c>
      <c r="E53" s="691">
        <v>69789389</v>
      </c>
    </row>
    <row r="54" spans="1:5" ht="105" customHeight="1" thickBot="1">
      <c r="A54" s="670">
        <v>53</v>
      </c>
      <c r="B54" s="662">
        <v>2020</v>
      </c>
      <c r="C54" s="662" t="s">
        <v>1877</v>
      </c>
      <c r="D54" s="690" t="s">
        <v>1968</v>
      </c>
      <c r="E54" s="691">
        <v>28417362</v>
      </c>
    </row>
    <row r="55" spans="1:5" ht="64.5" customHeight="1" thickBot="1">
      <c r="A55" s="670">
        <v>54</v>
      </c>
      <c r="B55" s="662">
        <v>2020</v>
      </c>
      <c r="C55" s="662" t="s">
        <v>1877</v>
      </c>
      <c r="D55" s="690" t="s">
        <v>1969</v>
      </c>
      <c r="E55" s="691">
        <v>15586930</v>
      </c>
    </row>
    <row r="56" spans="1:5" ht="65.25" customHeight="1" thickBot="1">
      <c r="A56" s="670">
        <v>55</v>
      </c>
      <c r="B56" s="662">
        <v>2020</v>
      </c>
      <c r="C56" s="662" t="s">
        <v>1877</v>
      </c>
      <c r="D56" s="690" t="s">
        <v>1970</v>
      </c>
      <c r="E56" s="691">
        <v>27432502</v>
      </c>
    </row>
    <row r="57" spans="1:5" ht="90" customHeight="1" thickBot="1">
      <c r="A57" s="670">
        <v>56</v>
      </c>
      <c r="B57" s="662">
        <v>2020</v>
      </c>
      <c r="C57" s="662" t="s">
        <v>1877</v>
      </c>
      <c r="D57" s="690" t="s">
        <v>1971</v>
      </c>
      <c r="E57" s="691">
        <v>29594091</v>
      </c>
    </row>
    <row r="58" spans="1:5" ht="61.5" customHeight="1" thickBot="1">
      <c r="A58" s="670">
        <v>57</v>
      </c>
      <c r="B58" s="662">
        <v>2020</v>
      </c>
      <c r="C58" s="662" t="s">
        <v>1877</v>
      </c>
      <c r="D58" s="690" t="s">
        <v>1972</v>
      </c>
      <c r="E58" s="691">
        <v>12311454</v>
      </c>
    </row>
    <row r="59" spans="1:5" ht="75" customHeight="1" thickBot="1">
      <c r="A59" s="670">
        <v>58</v>
      </c>
      <c r="B59" s="662">
        <v>2020</v>
      </c>
      <c r="C59" s="662" t="s">
        <v>1877</v>
      </c>
      <c r="D59" s="690" t="s">
        <v>1973</v>
      </c>
      <c r="E59" s="691">
        <v>2954504</v>
      </c>
    </row>
    <row r="60" spans="1:5" ht="50.25" customHeight="1" thickBot="1">
      <c r="A60" s="670">
        <v>59</v>
      </c>
      <c r="B60" s="662">
        <v>2020</v>
      </c>
      <c r="C60" s="662" t="s">
        <v>1877</v>
      </c>
      <c r="D60" s="690" t="s">
        <v>1974</v>
      </c>
      <c r="E60" s="691">
        <v>13266405</v>
      </c>
    </row>
    <row r="61" spans="1:5" ht="28.5" customHeight="1" thickBot="1">
      <c r="A61" s="670">
        <v>60</v>
      </c>
      <c r="B61" s="662">
        <v>2020</v>
      </c>
      <c r="C61" s="662" t="s">
        <v>1877</v>
      </c>
      <c r="D61" s="690" t="s">
        <v>1975</v>
      </c>
      <c r="E61" s="691">
        <v>1954519</v>
      </c>
    </row>
    <row r="62" spans="1:5" ht="30.75" customHeight="1" thickBot="1">
      <c r="A62" s="670">
        <v>61</v>
      </c>
      <c r="B62" s="662">
        <v>2020</v>
      </c>
      <c r="C62" s="662" t="s">
        <v>1877</v>
      </c>
      <c r="D62" s="690" t="s">
        <v>1975</v>
      </c>
      <c r="E62" s="691">
        <v>3992866</v>
      </c>
    </row>
    <row r="63" spans="1:5" ht="38.25" customHeight="1" thickBot="1">
      <c r="A63" s="670">
        <v>62</v>
      </c>
      <c r="B63" s="662">
        <v>2020</v>
      </c>
      <c r="C63" s="662" t="s">
        <v>1880</v>
      </c>
      <c r="D63" s="690" t="s">
        <v>1976</v>
      </c>
      <c r="E63" s="691">
        <v>1009054</v>
      </c>
    </row>
    <row r="64" spans="1:5" ht="27" customHeight="1" thickBot="1">
      <c r="A64" s="670">
        <v>63</v>
      </c>
      <c r="B64" s="662">
        <v>2020</v>
      </c>
      <c r="C64" s="662" t="s">
        <v>1880</v>
      </c>
      <c r="D64" s="690" t="s">
        <v>1977</v>
      </c>
      <c r="E64" s="691">
        <v>5694357</v>
      </c>
    </row>
    <row r="65" spans="1:5" ht="26.25" customHeight="1" thickBot="1">
      <c r="A65" s="670">
        <v>64</v>
      </c>
      <c r="B65" s="662">
        <v>2020</v>
      </c>
      <c r="C65" s="662" t="s">
        <v>1880</v>
      </c>
      <c r="D65" s="690" t="s">
        <v>1978</v>
      </c>
      <c r="E65" s="691">
        <v>7787778</v>
      </c>
    </row>
    <row r="66" spans="1:5" ht="26.25" customHeight="1" thickBot="1">
      <c r="A66" s="670">
        <v>65</v>
      </c>
      <c r="B66" s="662">
        <v>2020</v>
      </c>
      <c r="C66" s="662" t="s">
        <v>1880</v>
      </c>
      <c r="D66" s="690" t="s">
        <v>1979</v>
      </c>
      <c r="E66" s="691">
        <v>479175</v>
      </c>
    </row>
    <row r="67" spans="1:5" ht="23.25" customHeight="1" thickBot="1">
      <c r="A67" s="670">
        <v>66</v>
      </c>
      <c r="B67" s="662">
        <v>2020</v>
      </c>
      <c r="C67" s="662" t="s">
        <v>1880</v>
      </c>
      <c r="D67" s="690" t="s">
        <v>1980</v>
      </c>
      <c r="E67" s="691">
        <v>9990093</v>
      </c>
    </row>
    <row r="68" spans="1:5" ht="25.5" customHeight="1" thickBot="1">
      <c r="A68" s="670">
        <v>67</v>
      </c>
      <c r="B68" s="662">
        <v>2020</v>
      </c>
      <c r="C68" s="662" t="s">
        <v>1880</v>
      </c>
      <c r="D68" s="690" t="s">
        <v>1981</v>
      </c>
      <c r="E68" s="691">
        <v>3249892</v>
      </c>
    </row>
    <row r="69" spans="1:5" ht="39" customHeight="1" thickBot="1">
      <c r="A69" s="670">
        <v>68</v>
      </c>
      <c r="B69" s="662">
        <v>2020</v>
      </c>
      <c r="C69" s="662" t="s">
        <v>1880</v>
      </c>
      <c r="D69" s="690" t="s">
        <v>1982</v>
      </c>
      <c r="E69" s="691">
        <v>5455013</v>
      </c>
    </row>
    <row r="70" spans="1:5" ht="55.5" customHeight="1" thickBot="1">
      <c r="A70" s="670">
        <v>69</v>
      </c>
      <c r="B70" s="662">
        <v>2020</v>
      </c>
      <c r="C70" s="662" t="s">
        <v>1880</v>
      </c>
      <c r="D70" s="690" t="s">
        <v>1983</v>
      </c>
      <c r="E70" s="691">
        <v>6430169</v>
      </c>
    </row>
    <row r="71" spans="1:5" ht="33" customHeight="1" thickBot="1">
      <c r="A71" s="670">
        <v>70</v>
      </c>
      <c r="B71" s="662">
        <v>2020</v>
      </c>
      <c r="C71" s="662" t="s">
        <v>1880</v>
      </c>
      <c r="D71" s="690" t="s">
        <v>1984</v>
      </c>
      <c r="E71" s="691">
        <v>3272452</v>
      </c>
    </row>
    <row r="72" spans="1:5" ht="50.25" customHeight="1" thickBot="1">
      <c r="A72" s="670">
        <v>71</v>
      </c>
      <c r="B72" s="662">
        <v>2020</v>
      </c>
      <c r="C72" s="662" t="s">
        <v>1879</v>
      </c>
      <c r="D72" s="690" t="s">
        <v>1985</v>
      </c>
      <c r="E72" s="691">
        <v>25010728</v>
      </c>
    </row>
    <row r="73" spans="1:5" ht="45.75" customHeight="1" thickBot="1">
      <c r="A73" s="670">
        <v>72</v>
      </c>
      <c r="B73" s="662">
        <v>2020</v>
      </c>
      <c r="C73" s="662" t="s">
        <v>1879</v>
      </c>
      <c r="D73" s="690" t="s">
        <v>1986</v>
      </c>
      <c r="E73" s="691">
        <v>15247431</v>
      </c>
    </row>
    <row r="74" spans="1:5" ht="39.75" customHeight="1" thickBot="1">
      <c r="A74" s="670">
        <v>73</v>
      </c>
      <c r="B74" s="662">
        <v>2020</v>
      </c>
      <c r="C74" s="662" t="s">
        <v>1879</v>
      </c>
      <c r="D74" s="690" t="s">
        <v>1987</v>
      </c>
      <c r="E74" s="691">
        <v>10487948</v>
      </c>
    </row>
    <row r="75" spans="1:5" ht="48.75" customHeight="1" thickBot="1">
      <c r="A75" s="670">
        <v>74</v>
      </c>
      <c r="B75" s="662">
        <v>2020</v>
      </c>
      <c r="C75" s="662" t="s">
        <v>1879</v>
      </c>
      <c r="D75" s="690" t="s">
        <v>1988</v>
      </c>
      <c r="E75" s="691">
        <v>40189602</v>
      </c>
    </row>
    <row r="76" spans="1:5" ht="48" customHeight="1" thickBot="1">
      <c r="A76" s="670">
        <v>75</v>
      </c>
      <c r="B76" s="662">
        <v>2020</v>
      </c>
      <c r="C76" s="662" t="s">
        <v>1879</v>
      </c>
      <c r="D76" s="690" t="s">
        <v>1989</v>
      </c>
      <c r="E76" s="691">
        <v>48162907</v>
      </c>
    </row>
    <row r="77" spans="1:5" ht="48.75" customHeight="1" thickBot="1">
      <c r="A77" s="670">
        <v>76</v>
      </c>
      <c r="B77" s="662">
        <v>2020</v>
      </c>
      <c r="C77" s="662" t="s">
        <v>1879</v>
      </c>
      <c r="D77" s="690" t="s">
        <v>1990</v>
      </c>
      <c r="E77" s="691">
        <v>27556621</v>
      </c>
    </row>
    <row r="78" spans="1:5" ht="60.75" customHeight="1" thickBot="1">
      <c r="A78" s="670">
        <v>77</v>
      </c>
      <c r="B78" s="662">
        <v>2020</v>
      </c>
      <c r="C78" s="662" t="s">
        <v>1879</v>
      </c>
      <c r="D78" s="690" t="s">
        <v>1991</v>
      </c>
      <c r="E78" s="691">
        <v>667308</v>
      </c>
    </row>
    <row r="79" spans="1:5" ht="69.75" customHeight="1" thickBot="1">
      <c r="A79" s="670">
        <v>78</v>
      </c>
      <c r="B79" s="662">
        <v>2020</v>
      </c>
      <c r="C79" s="662" t="s">
        <v>1879</v>
      </c>
      <c r="D79" s="690" t="s">
        <v>1992</v>
      </c>
      <c r="E79" s="691">
        <v>1514623</v>
      </c>
    </row>
    <row r="80" spans="1:5" ht="74.25" customHeight="1" thickBot="1">
      <c r="A80" s="670">
        <v>79</v>
      </c>
      <c r="B80" s="662">
        <v>2020</v>
      </c>
      <c r="C80" s="662" t="s">
        <v>1879</v>
      </c>
      <c r="D80" s="690" t="s">
        <v>1993</v>
      </c>
      <c r="E80" s="691">
        <v>12399848</v>
      </c>
    </row>
    <row r="81" spans="1:5" ht="63" customHeight="1" thickBot="1">
      <c r="A81" s="670">
        <v>80</v>
      </c>
      <c r="B81" s="662">
        <v>2020</v>
      </c>
      <c r="C81" s="662" t="s">
        <v>1879</v>
      </c>
      <c r="D81" s="690" t="s">
        <v>1994</v>
      </c>
      <c r="E81" s="691">
        <v>389239</v>
      </c>
    </row>
    <row r="82" spans="1:5" ht="40.5" customHeight="1" thickBot="1">
      <c r="A82" s="670">
        <v>81</v>
      </c>
      <c r="B82" s="662">
        <v>2020</v>
      </c>
      <c r="C82" s="662" t="s">
        <v>1879</v>
      </c>
      <c r="D82" s="690" t="s">
        <v>1995</v>
      </c>
      <c r="E82" s="691">
        <v>30778374</v>
      </c>
    </row>
    <row r="83" spans="1:5" ht="61.5" customHeight="1" thickBot="1">
      <c r="A83" s="670">
        <v>82</v>
      </c>
      <c r="B83" s="662">
        <v>2020</v>
      </c>
      <c r="C83" s="662" t="s">
        <v>1879</v>
      </c>
      <c r="D83" s="690" t="s">
        <v>1996</v>
      </c>
      <c r="E83" s="691">
        <v>8670941</v>
      </c>
    </row>
    <row r="84" spans="1:5" ht="39.75" customHeight="1" thickBot="1">
      <c r="A84" s="670">
        <v>83</v>
      </c>
      <c r="B84" s="662">
        <v>2020</v>
      </c>
      <c r="C84" s="662" t="s">
        <v>1881</v>
      </c>
      <c r="D84" s="690" t="s">
        <v>1997</v>
      </c>
      <c r="E84" s="691">
        <v>8499904</v>
      </c>
    </row>
    <row r="85" spans="1:5" ht="39.75" customHeight="1" thickBot="1">
      <c r="A85" s="670">
        <v>84</v>
      </c>
      <c r="B85" s="662">
        <v>2020</v>
      </c>
      <c r="C85" s="662" t="s">
        <v>1881</v>
      </c>
      <c r="D85" s="690" t="s">
        <v>1998</v>
      </c>
      <c r="E85" s="691">
        <v>6916450</v>
      </c>
    </row>
    <row r="86" spans="1:5" ht="30.75" customHeight="1" thickBot="1">
      <c r="A86" s="670">
        <v>85</v>
      </c>
      <c r="B86" s="662">
        <v>2020</v>
      </c>
      <c r="C86" s="662" t="s">
        <v>1881</v>
      </c>
      <c r="D86" s="690" t="s">
        <v>1999</v>
      </c>
      <c r="E86" s="691">
        <v>10800000</v>
      </c>
    </row>
    <row r="87" spans="1:5" ht="33" customHeight="1" thickBot="1">
      <c r="A87" s="670">
        <v>86</v>
      </c>
      <c r="B87" s="662">
        <v>2020</v>
      </c>
      <c r="C87" s="662" t="s">
        <v>1881</v>
      </c>
      <c r="D87" s="690" t="s">
        <v>2000</v>
      </c>
      <c r="E87" s="691">
        <v>22172524</v>
      </c>
    </row>
    <row r="88" spans="1:5" ht="35.25" customHeight="1" thickBot="1">
      <c r="A88" s="670">
        <v>87</v>
      </c>
      <c r="B88" s="662">
        <v>2020</v>
      </c>
      <c r="C88" s="662" t="s">
        <v>1881</v>
      </c>
      <c r="D88" s="690" t="s">
        <v>2001</v>
      </c>
      <c r="E88" s="691">
        <v>10397855</v>
      </c>
    </row>
    <row r="89" spans="1:5" ht="42" customHeight="1" thickBot="1">
      <c r="A89" s="670">
        <v>88</v>
      </c>
      <c r="B89" s="662">
        <v>2021</v>
      </c>
      <c r="C89" s="662" t="s">
        <v>1878</v>
      </c>
      <c r="D89" s="690" t="s">
        <v>2002</v>
      </c>
      <c r="E89" s="691">
        <v>2512995</v>
      </c>
    </row>
    <row r="90" spans="1:5" ht="48" customHeight="1" thickBot="1">
      <c r="A90" s="670">
        <v>89</v>
      </c>
      <c r="B90" s="662">
        <v>2021</v>
      </c>
      <c r="C90" s="662" t="s">
        <v>1880</v>
      </c>
      <c r="D90" s="690" t="s">
        <v>2003</v>
      </c>
      <c r="E90" s="691">
        <v>22438900</v>
      </c>
    </row>
    <row r="91" spans="1:5" ht="61.5" customHeight="1" thickBot="1">
      <c r="A91" s="670">
        <v>90</v>
      </c>
      <c r="B91" s="662">
        <v>2021</v>
      </c>
      <c r="C91" s="662" t="s">
        <v>1881</v>
      </c>
      <c r="D91" s="690" t="s">
        <v>2004</v>
      </c>
      <c r="E91" s="691">
        <v>5723249</v>
      </c>
    </row>
    <row r="92" spans="1:5" ht="15.75" thickBot="1">
      <c r="A92" s="1871" t="s">
        <v>14</v>
      </c>
      <c r="B92" s="1872"/>
      <c r="C92" s="1872"/>
      <c r="D92" s="1873"/>
      <c r="E92" s="692">
        <v>973636471</v>
      </c>
    </row>
  </sheetData>
  <mergeCells count="1">
    <mergeCell ref="A92:D9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D20" sqref="D20"/>
    </sheetView>
  </sheetViews>
  <sheetFormatPr baseColWidth="10" defaultRowHeight="15"/>
  <sheetData>
    <row r="1" spans="1:5" ht="15.75" thickBot="1">
      <c r="A1" s="1849" t="s">
        <v>1887</v>
      </c>
      <c r="B1" s="1851" t="s">
        <v>1888</v>
      </c>
      <c r="C1" s="1875"/>
      <c r="D1" s="1849" t="s">
        <v>1889</v>
      </c>
      <c r="E1" s="1849" t="s">
        <v>1890</v>
      </c>
    </row>
    <row r="2" spans="1:5" ht="34.5" thickBot="1">
      <c r="A2" s="1874"/>
      <c r="B2" s="669" t="s">
        <v>1891</v>
      </c>
      <c r="C2" s="669" t="s">
        <v>1892</v>
      </c>
      <c r="D2" s="1874"/>
      <c r="E2" s="1874"/>
    </row>
    <row r="3" spans="1:5" ht="15.75" thickBot="1">
      <c r="A3" s="670">
        <v>1</v>
      </c>
      <c r="B3" s="672">
        <v>37254177</v>
      </c>
      <c r="C3" s="672">
        <v>675210</v>
      </c>
      <c r="D3" s="672">
        <v>37929387</v>
      </c>
      <c r="E3" s="693">
        <v>44008</v>
      </c>
    </row>
    <row r="4" spans="1:5" ht="15.75" thickBot="1">
      <c r="A4" s="670">
        <v>2</v>
      </c>
      <c r="B4" s="672">
        <v>61429613</v>
      </c>
      <c r="C4" s="672">
        <v>789500</v>
      </c>
      <c r="D4" s="672">
        <v>62219113</v>
      </c>
      <c r="E4" s="693">
        <v>44084</v>
      </c>
    </row>
    <row r="5" spans="1:5" ht="15.75" thickBot="1">
      <c r="A5" s="670">
        <v>3</v>
      </c>
      <c r="B5" s="672">
        <v>13804000</v>
      </c>
      <c r="C5" s="672">
        <v>192500</v>
      </c>
      <c r="D5" s="672">
        <v>13996500</v>
      </c>
      <c r="E5" s="693">
        <v>44134</v>
      </c>
    </row>
    <row r="6" spans="1:5" ht="15.75" thickBot="1">
      <c r="A6" s="670">
        <v>4</v>
      </c>
      <c r="B6" s="672">
        <v>11692800</v>
      </c>
      <c r="C6" s="672">
        <v>188660</v>
      </c>
      <c r="D6" s="672">
        <v>11881460</v>
      </c>
      <c r="E6" s="693">
        <v>44265</v>
      </c>
    </row>
    <row r="7" spans="1:5" ht="15.75" thickBot="1">
      <c r="A7" s="670">
        <v>5</v>
      </c>
      <c r="B7" s="672">
        <v>9904609</v>
      </c>
      <c r="C7" s="672">
        <v>139012</v>
      </c>
      <c r="D7" s="672">
        <v>10043621</v>
      </c>
      <c r="E7" s="693">
        <v>44284</v>
      </c>
    </row>
    <row r="8" spans="1:5" ht="15.75" thickBot="1">
      <c r="A8" s="667" t="s">
        <v>14</v>
      </c>
      <c r="B8" s="676">
        <v>134085200</v>
      </c>
      <c r="C8" s="676">
        <v>1984882</v>
      </c>
      <c r="D8" s="676">
        <v>136070082</v>
      </c>
      <c r="E8" s="677"/>
    </row>
  </sheetData>
  <mergeCells count="4">
    <mergeCell ref="A1:A2"/>
    <mergeCell ref="B1:C1"/>
    <mergeCell ref="D1:D2"/>
    <mergeCell ref="E1:E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D10" sqref="D10"/>
    </sheetView>
  </sheetViews>
  <sheetFormatPr baseColWidth="10" defaultRowHeight="15"/>
  <cols>
    <col min="1" max="1" width="42.28515625" customWidth="1"/>
    <col min="2" max="2" width="40.140625" customWidth="1"/>
    <col min="3" max="3" width="23.42578125" customWidth="1"/>
  </cols>
  <sheetData>
    <row r="1" spans="1:3" ht="23.25" thickBot="1">
      <c r="A1" s="688" t="s">
        <v>2005</v>
      </c>
      <c r="B1" s="686" t="s">
        <v>2006</v>
      </c>
      <c r="C1" s="686" t="s">
        <v>2007</v>
      </c>
    </row>
    <row r="2" spans="1:3" ht="68.25" customHeight="1" thickBot="1">
      <c r="A2" s="696" t="s">
        <v>2008</v>
      </c>
      <c r="B2" s="697">
        <v>134085199.51000001</v>
      </c>
      <c r="C2" s="698">
        <v>0.98540000000000005</v>
      </c>
    </row>
    <row r="3" spans="1:3" ht="15.75" thickBot="1">
      <c r="A3" s="696" t="s">
        <v>2009</v>
      </c>
      <c r="B3" s="697">
        <v>1984882</v>
      </c>
      <c r="C3" s="698">
        <v>1.46E-2</v>
      </c>
    </row>
    <row r="4" spans="1:3" ht="15.75" thickBot="1">
      <c r="A4" s="687" t="s">
        <v>14</v>
      </c>
      <c r="B4" s="699">
        <v>136070081.50999999</v>
      </c>
      <c r="C4" s="700">
        <v>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sqref="A1:F4"/>
    </sheetView>
  </sheetViews>
  <sheetFormatPr baseColWidth="10" defaultRowHeight="15"/>
  <cols>
    <col min="1" max="1" width="27" customWidth="1"/>
    <col min="3" max="3" width="14.140625" customWidth="1"/>
    <col min="6" max="6" width="19.5703125" customWidth="1"/>
  </cols>
  <sheetData>
    <row r="1" spans="1:6" ht="15.75" thickBot="1">
      <c r="A1" s="1855" t="s">
        <v>1893</v>
      </c>
      <c r="B1" s="1857" t="s">
        <v>1894</v>
      </c>
      <c r="C1" s="1858"/>
      <c r="D1" s="1857" t="s">
        <v>1895</v>
      </c>
      <c r="E1" s="1859"/>
      <c r="F1" s="1858"/>
    </row>
    <row r="2" spans="1:6" ht="15.75" thickBot="1">
      <c r="A2" s="1856"/>
      <c r="B2" s="678" t="s">
        <v>1896</v>
      </c>
      <c r="C2" s="678" t="s">
        <v>1899</v>
      </c>
      <c r="D2" s="678" t="s">
        <v>1912</v>
      </c>
      <c r="E2" s="678" t="s">
        <v>1898</v>
      </c>
      <c r="F2" s="678" t="s">
        <v>1899</v>
      </c>
    </row>
    <row r="3" spans="1:6" ht="23.25" thickBot="1">
      <c r="A3" s="682" t="s">
        <v>2010</v>
      </c>
      <c r="B3" s="680">
        <v>7</v>
      </c>
      <c r="C3" s="681">
        <v>134085199</v>
      </c>
      <c r="D3" s="680" t="s">
        <v>1877</v>
      </c>
      <c r="E3" s="680">
        <v>7</v>
      </c>
      <c r="F3" s="681">
        <v>134085199</v>
      </c>
    </row>
    <row r="4" spans="1:6" ht="15.75" thickBot="1">
      <c r="A4" s="687" t="s">
        <v>276</v>
      </c>
      <c r="B4" s="678">
        <v>7</v>
      </c>
      <c r="C4" s="701">
        <v>134085199</v>
      </c>
      <c r="D4" s="678"/>
      <c r="E4" s="678">
        <v>7</v>
      </c>
      <c r="F4" s="701">
        <v>134085199</v>
      </c>
    </row>
  </sheetData>
  <mergeCells count="3">
    <mergeCell ref="A1:A2"/>
    <mergeCell ref="B1:C1"/>
    <mergeCell ref="D1:F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D12" sqref="D12"/>
    </sheetView>
  </sheetViews>
  <sheetFormatPr baseColWidth="10" defaultRowHeight="15"/>
  <cols>
    <col min="1" max="1" width="14" customWidth="1"/>
    <col min="2" max="2" width="25" customWidth="1"/>
    <col min="4" max="4" width="24" customWidth="1"/>
  </cols>
  <sheetData>
    <row r="1" spans="1:4" ht="23.25" thickBot="1">
      <c r="A1" s="688" t="s">
        <v>1910</v>
      </c>
      <c r="B1" s="686" t="s">
        <v>2011</v>
      </c>
      <c r="C1" s="686" t="s">
        <v>2012</v>
      </c>
      <c r="D1" s="686" t="s">
        <v>2013</v>
      </c>
    </row>
    <row r="2" spans="1:4" ht="23.25" thickBot="1">
      <c r="A2" s="702">
        <v>1</v>
      </c>
      <c r="B2" s="703" t="s">
        <v>2014</v>
      </c>
      <c r="C2" s="704">
        <v>2</v>
      </c>
      <c r="D2" s="705">
        <v>14848000</v>
      </c>
    </row>
    <row r="3" spans="1:4" ht="15.75" thickBot="1">
      <c r="A3" s="702">
        <v>2</v>
      </c>
      <c r="B3" s="703" t="s">
        <v>2015</v>
      </c>
      <c r="C3" s="704">
        <v>11</v>
      </c>
      <c r="D3" s="706">
        <v>21388609.469999999</v>
      </c>
    </row>
    <row r="4" spans="1:4" ht="23.25" thickBot="1">
      <c r="A4" s="702">
        <v>3</v>
      </c>
      <c r="B4" s="703" t="s">
        <v>2016</v>
      </c>
      <c r="C4" s="704">
        <v>11</v>
      </c>
      <c r="D4" s="706">
        <v>45648590.039999999</v>
      </c>
    </row>
    <row r="5" spans="1:4" ht="23.25" thickBot="1">
      <c r="A5" s="702">
        <v>4</v>
      </c>
      <c r="B5" s="703" t="s">
        <v>2017</v>
      </c>
      <c r="C5" s="704">
        <v>10</v>
      </c>
      <c r="D5" s="706">
        <v>52200000</v>
      </c>
    </row>
    <row r="6" spans="1:4" ht="15.75" thickBot="1">
      <c r="A6" s="707"/>
      <c r="B6" s="708" t="s">
        <v>2018</v>
      </c>
      <c r="C6" s="709"/>
      <c r="D6" s="710">
        <v>134085199.51000001</v>
      </c>
    </row>
    <row r="7" spans="1:4" ht="15.75" thickBot="1">
      <c r="A7" s="702">
        <v>5</v>
      </c>
      <c r="B7" s="703" t="s">
        <v>2019</v>
      </c>
      <c r="C7" s="703"/>
      <c r="D7" s="706">
        <v>1984882</v>
      </c>
    </row>
    <row r="8" spans="1:4" ht="15.75" thickBot="1">
      <c r="A8" s="711"/>
      <c r="B8" s="708" t="s">
        <v>2020</v>
      </c>
      <c r="C8" s="712"/>
      <c r="D8" s="713">
        <v>136070081.50999999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sqref="A1:E18"/>
    </sheetView>
  </sheetViews>
  <sheetFormatPr baseColWidth="10" defaultRowHeight="15"/>
  <sheetData>
    <row r="1" spans="1:5" ht="15.75" thickBot="1">
      <c r="A1" s="1849" t="s">
        <v>1887</v>
      </c>
      <c r="B1" s="1851" t="s">
        <v>1888</v>
      </c>
      <c r="C1" s="1852"/>
      <c r="D1" s="1853" t="s">
        <v>1889</v>
      </c>
      <c r="E1" s="1849" t="s">
        <v>1890</v>
      </c>
    </row>
    <row r="2" spans="1:5" ht="34.5" thickBot="1">
      <c r="A2" s="1850"/>
      <c r="B2" s="669" t="s">
        <v>1891</v>
      </c>
      <c r="C2" s="669" t="s">
        <v>1892</v>
      </c>
      <c r="D2" s="1854"/>
      <c r="E2" s="1850"/>
    </row>
    <row r="3" spans="1:5" ht="15.75" thickBot="1">
      <c r="A3" s="714">
        <v>1</v>
      </c>
      <c r="B3" s="681">
        <v>74002792</v>
      </c>
      <c r="C3" s="681">
        <v>1965327</v>
      </c>
      <c r="D3" s="681">
        <v>75968118</v>
      </c>
      <c r="E3" s="715">
        <v>44134</v>
      </c>
    </row>
    <row r="4" spans="1:5" ht="15.75" thickBot="1">
      <c r="A4" s="714">
        <v>2</v>
      </c>
      <c r="B4" s="681">
        <v>125400256</v>
      </c>
      <c r="C4" s="681">
        <v>3330313</v>
      </c>
      <c r="D4" s="681">
        <v>128730569</v>
      </c>
      <c r="E4" s="715">
        <v>44183</v>
      </c>
    </row>
    <row r="5" spans="1:5" ht="15.75" thickBot="1">
      <c r="A5" s="714">
        <v>3</v>
      </c>
      <c r="B5" s="681">
        <v>28012043</v>
      </c>
      <c r="C5" s="681">
        <v>743929</v>
      </c>
      <c r="D5" s="681">
        <v>28755972</v>
      </c>
      <c r="E5" s="715">
        <v>43859</v>
      </c>
    </row>
    <row r="6" spans="1:5" ht="15.75" thickBot="1">
      <c r="A6" s="714">
        <v>4</v>
      </c>
      <c r="B6" s="681">
        <v>51775439</v>
      </c>
      <c r="C6" s="681">
        <v>1375025</v>
      </c>
      <c r="D6" s="681">
        <v>53150463</v>
      </c>
      <c r="E6" s="715">
        <v>44307</v>
      </c>
    </row>
    <row r="7" spans="1:5" ht="15.75" thickBot="1">
      <c r="A7" s="714">
        <v>5</v>
      </c>
      <c r="B7" s="681">
        <v>74925793</v>
      </c>
      <c r="C7" s="681">
        <v>1989839</v>
      </c>
      <c r="D7" s="681">
        <v>76915632</v>
      </c>
      <c r="E7" s="715">
        <v>44349</v>
      </c>
    </row>
    <row r="8" spans="1:5" ht="15.75" thickBot="1">
      <c r="A8" s="714">
        <v>6</v>
      </c>
      <c r="B8" s="681">
        <v>158922741</v>
      </c>
      <c r="C8" s="681">
        <v>4220585</v>
      </c>
      <c r="D8" s="681">
        <v>163143326</v>
      </c>
      <c r="E8" s="715">
        <v>44414</v>
      </c>
    </row>
    <row r="9" spans="1:5" ht="15.75" thickBot="1">
      <c r="A9" s="714">
        <v>7</v>
      </c>
      <c r="B9" s="681">
        <v>76518587</v>
      </c>
      <c r="C9" s="681">
        <v>2032140</v>
      </c>
      <c r="D9" s="681">
        <v>78550727</v>
      </c>
      <c r="E9" s="715">
        <v>44538</v>
      </c>
    </row>
    <row r="10" spans="1:5" ht="15.75" thickBot="1">
      <c r="A10" s="714">
        <v>8</v>
      </c>
      <c r="B10" s="681">
        <v>163649700</v>
      </c>
      <c r="C10" s="681">
        <v>4346122</v>
      </c>
      <c r="D10" s="681">
        <v>167995821</v>
      </c>
      <c r="E10" s="715">
        <v>44596</v>
      </c>
    </row>
    <row r="11" spans="1:5" ht="15.75" thickBot="1">
      <c r="A11" s="714">
        <v>9</v>
      </c>
      <c r="B11" s="681">
        <v>119157961</v>
      </c>
      <c r="C11" s="681">
        <v>3164534</v>
      </c>
      <c r="D11" s="681">
        <v>122322495</v>
      </c>
      <c r="E11" s="715">
        <v>44659</v>
      </c>
    </row>
    <row r="12" spans="1:5" ht="15.75" thickBot="1">
      <c r="A12" s="714">
        <v>10</v>
      </c>
      <c r="B12" s="681">
        <v>147650228</v>
      </c>
      <c r="C12" s="681">
        <v>3921216</v>
      </c>
      <c r="D12" s="681">
        <v>151571445</v>
      </c>
      <c r="E12" s="715">
        <v>44713</v>
      </c>
    </row>
    <row r="13" spans="1:5" ht="15.75" thickBot="1">
      <c r="A13" s="714">
        <v>11</v>
      </c>
      <c r="B13" s="681">
        <v>231277778</v>
      </c>
      <c r="C13" s="681">
        <v>6142152</v>
      </c>
      <c r="D13" s="681">
        <v>237419930</v>
      </c>
      <c r="E13" s="715">
        <v>44735</v>
      </c>
    </row>
    <row r="14" spans="1:5" ht="15.75" thickBot="1">
      <c r="A14" s="714">
        <v>12</v>
      </c>
      <c r="B14" s="681">
        <v>124827215</v>
      </c>
      <c r="C14" s="681">
        <v>3315099</v>
      </c>
      <c r="D14" s="681">
        <v>128142314</v>
      </c>
      <c r="E14" s="715">
        <v>44770</v>
      </c>
    </row>
    <row r="15" spans="1:5" ht="15.75" thickBot="1">
      <c r="A15" s="714">
        <v>13</v>
      </c>
      <c r="B15" s="681">
        <v>212783220</v>
      </c>
      <c r="C15" s="681">
        <v>5650983</v>
      </c>
      <c r="D15" s="681">
        <v>218434203</v>
      </c>
      <c r="E15" s="680" t="s">
        <v>2021</v>
      </c>
    </row>
    <row r="16" spans="1:5" ht="15.75" thickBot="1">
      <c r="A16" s="714">
        <v>14</v>
      </c>
      <c r="B16" s="681">
        <v>109344803</v>
      </c>
      <c r="C16" s="681">
        <v>2903921</v>
      </c>
      <c r="D16" s="681">
        <v>112248724</v>
      </c>
      <c r="E16" s="680" t="s">
        <v>2022</v>
      </c>
    </row>
    <row r="17" spans="1:5" ht="15.75" thickBot="1">
      <c r="A17" s="714">
        <v>15</v>
      </c>
      <c r="B17" s="681">
        <v>175811130</v>
      </c>
      <c r="C17" s="681">
        <v>4669098</v>
      </c>
      <c r="D17" s="681">
        <v>180480228</v>
      </c>
      <c r="E17" s="680" t="s">
        <v>2023</v>
      </c>
    </row>
    <row r="18" spans="1:5" ht="15.75" thickBot="1">
      <c r="A18" s="694" t="s">
        <v>14</v>
      </c>
      <c r="B18" s="716">
        <v>1874059686</v>
      </c>
      <c r="C18" s="716">
        <v>49770283</v>
      </c>
      <c r="D18" s="716">
        <v>1923829967</v>
      </c>
      <c r="E18" s="717"/>
    </row>
  </sheetData>
  <mergeCells count="4">
    <mergeCell ref="A1:A2"/>
    <mergeCell ref="B1:C1"/>
    <mergeCell ref="D1:D2"/>
    <mergeCell ref="E1:E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D23" sqref="D23"/>
    </sheetView>
  </sheetViews>
  <sheetFormatPr baseColWidth="10" defaultRowHeight="15"/>
  <cols>
    <col min="1" max="1" width="41.140625" customWidth="1"/>
    <col min="3" max="3" width="13.7109375" customWidth="1"/>
    <col min="4" max="4" width="12.7109375" customWidth="1"/>
    <col min="6" max="6" width="20" customWidth="1"/>
  </cols>
  <sheetData>
    <row r="1" spans="1:6" ht="15.75" thickBot="1">
      <c r="A1" s="1849" t="s">
        <v>1893</v>
      </c>
      <c r="B1" s="1851" t="s">
        <v>1894</v>
      </c>
      <c r="C1" s="1852"/>
      <c r="D1" s="1876" t="s">
        <v>1895</v>
      </c>
      <c r="E1" s="1877"/>
      <c r="F1" s="1852"/>
    </row>
    <row r="2" spans="1:6" ht="15.75" thickBot="1">
      <c r="A2" s="1850"/>
      <c r="B2" s="669" t="s">
        <v>1896</v>
      </c>
      <c r="C2" s="669" t="s">
        <v>1899</v>
      </c>
      <c r="D2" s="669" t="s">
        <v>1912</v>
      </c>
      <c r="E2" s="669" t="s">
        <v>1898</v>
      </c>
      <c r="F2" s="669" t="s">
        <v>1899</v>
      </c>
    </row>
    <row r="3" spans="1:6" ht="15.75" thickBot="1">
      <c r="A3" s="1878" t="s">
        <v>1900</v>
      </c>
      <c r="B3" s="1863">
        <v>11</v>
      </c>
      <c r="C3" s="1880">
        <v>1240956672</v>
      </c>
      <c r="D3" s="662" t="s">
        <v>1885</v>
      </c>
      <c r="E3" s="662">
        <v>1</v>
      </c>
      <c r="F3" s="671">
        <v>106828350</v>
      </c>
    </row>
    <row r="4" spans="1:6" ht="15.75" thickBot="1">
      <c r="A4" s="1861"/>
      <c r="B4" s="1864"/>
      <c r="C4" s="1881"/>
      <c r="D4" s="662" t="s">
        <v>1878</v>
      </c>
      <c r="E4" s="662">
        <v>9</v>
      </c>
      <c r="F4" s="671">
        <v>1114297073</v>
      </c>
    </row>
    <row r="5" spans="1:6" ht="15.75" thickBot="1">
      <c r="A5" s="1879"/>
      <c r="B5" s="1865"/>
      <c r="C5" s="1882"/>
      <c r="D5" s="662" t="s">
        <v>1884</v>
      </c>
      <c r="E5" s="662">
        <v>1</v>
      </c>
      <c r="F5" s="671">
        <v>19831249</v>
      </c>
    </row>
    <row r="6" spans="1:6" ht="15.75" thickBot="1">
      <c r="A6" s="1878" t="s">
        <v>1901</v>
      </c>
      <c r="B6" s="1869">
        <v>43</v>
      </c>
      <c r="C6" s="1870">
        <v>490818845</v>
      </c>
      <c r="D6" s="662" t="s">
        <v>1878</v>
      </c>
      <c r="E6" s="662">
        <v>23</v>
      </c>
      <c r="F6" s="671">
        <v>421892399</v>
      </c>
    </row>
    <row r="7" spans="1:6" ht="15.75" thickBot="1">
      <c r="A7" s="1879"/>
      <c r="B7" s="1865"/>
      <c r="C7" s="1868"/>
      <c r="D7" s="662" t="s">
        <v>1877</v>
      </c>
      <c r="E7" s="662">
        <v>20</v>
      </c>
      <c r="F7" s="671">
        <v>68926446</v>
      </c>
    </row>
    <row r="8" spans="1:6" ht="51.75" customHeight="1" thickBot="1">
      <c r="A8" s="1878" t="s">
        <v>1902</v>
      </c>
      <c r="B8" s="1869">
        <v>15</v>
      </c>
      <c r="C8" s="1870">
        <v>121972726</v>
      </c>
      <c r="D8" s="662" t="s">
        <v>1880</v>
      </c>
      <c r="E8" s="662">
        <v>14</v>
      </c>
      <c r="F8" s="671">
        <v>86992880</v>
      </c>
    </row>
    <row r="9" spans="1:6" ht="15.75" thickBot="1">
      <c r="A9" s="1879"/>
      <c r="B9" s="1865"/>
      <c r="C9" s="1868"/>
      <c r="D9" s="662" t="s">
        <v>1879</v>
      </c>
      <c r="E9" s="662">
        <v>1</v>
      </c>
      <c r="F9" s="671">
        <v>34979846</v>
      </c>
    </row>
    <row r="10" spans="1:6" ht="15.75" thickBot="1">
      <c r="A10" s="682" t="s">
        <v>1903</v>
      </c>
      <c r="B10" s="662" t="s">
        <v>1904</v>
      </c>
      <c r="C10" s="664" t="s">
        <v>1904</v>
      </c>
      <c r="D10" s="662" t="s">
        <v>1904</v>
      </c>
      <c r="E10" s="662" t="s">
        <v>1904</v>
      </c>
      <c r="F10" s="662" t="s">
        <v>1904</v>
      </c>
    </row>
    <row r="11" spans="1:6" ht="15.75" thickBot="1">
      <c r="A11" s="1860" t="s">
        <v>1906</v>
      </c>
      <c r="B11" s="1863">
        <v>15</v>
      </c>
      <c r="C11" s="1883">
        <v>76680806</v>
      </c>
      <c r="D11" s="662" t="s">
        <v>1885</v>
      </c>
      <c r="E11" s="662">
        <v>1</v>
      </c>
      <c r="F11" s="671">
        <v>14937255</v>
      </c>
    </row>
    <row r="12" spans="1:6" ht="15.75" thickBot="1">
      <c r="A12" s="1879"/>
      <c r="B12" s="1865"/>
      <c r="C12" s="1884"/>
      <c r="D12" s="662" t="s">
        <v>1878</v>
      </c>
      <c r="E12" s="662">
        <v>14</v>
      </c>
      <c r="F12" s="671">
        <v>61743551</v>
      </c>
    </row>
    <row r="13" spans="1:6" ht="15.75" thickBot="1">
      <c r="A13" s="682" t="s">
        <v>1907</v>
      </c>
      <c r="B13" s="662" t="s">
        <v>1904</v>
      </c>
      <c r="C13" s="664" t="s">
        <v>1904</v>
      </c>
      <c r="D13" s="662" t="s">
        <v>1904</v>
      </c>
      <c r="E13" s="662" t="s">
        <v>1904</v>
      </c>
      <c r="F13" s="662" t="s">
        <v>1904</v>
      </c>
    </row>
    <row r="14" spans="1:6" ht="15.75" thickBot="1">
      <c r="A14" s="682" t="s">
        <v>1908</v>
      </c>
      <c r="B14" s="662" t="s">
        <v>1904</v>
      </c>
      <c r="C14" s="664" t="s">
        <v>1904</v>
      </c>
      <c r="D14" s="662" t="s">
        <v>1904</v>
      </c>
      <c r="E14" s="662" t="s">
        <v>1904</v>
      </c>
      <c r="F14" s="662" t="s">
        <v>1904</v>
      </c>
    </row>
    <row r="15" spans="1:6" ht="15.75" thickBot="1">
      <c r="A15" s="682" t="s">
        <v>1909</v>
      </c>
      <c r="B15" s="662">
        <v>1</v>
      </c>
      <c r="C15" s="666">
        <v>1199704</v>
      </c>
      <c r="D15" s="662" t="s">
        <v>1878</v>
      </c>
      <c r="E15" s="662">
        <v>1</v>
      </c>
      <c r="F15" s="671">
        <v>1199704</v>
      </c>
    </row>
    <row r="16" spans="1:6" ht="51" customHeight="1" thickBot="1">
      <c r="A16" s="682" t="s">
        <v>2024</v>
      </c>
      <c r="B16" s="662" t="s">
        <v>1904</v>
      </c>
      <c r="C16" s="664" t="s">
        <v>1904</v>
      </c>
      <c r="D16" s="662" t="s">
        <v>1904</v>
      </c>
      <c r="E16" s="662" t="s">
        <v>1904</v>
      </c>
      <c r="F16" s="662" t="s">
        <v>1904</v>
      </c>
    </row>
    <row r="17" spans="1:6" ht="15.75" thickBot="1">
      <c r="A17" s="694" t="s">
        <v>276</v>
      </c>
      <c r="B17" s="669">
        <v>85</v>
      </c>
      <c r="C17" s="716">
        <v>1931628753</v>
      </c>
      <c r="D17" s="669"/>
      <c r="E17" s="669">
        <v>85</v>
      </c>
      <c r="F17" s="716">
        <v>1931628753</v>
      </c>
    </row>
  </sheetData>
  <mergeCells count="15">
    <mergeCell ref="A11:A12"/>
    <mergeCell ref="B11:B12"/>
    <mergeCell ref="C11:C12"/>
    <mergeCell ref="A6:A7"/>
    <mergeCell ref="B6:B7"/>
    <mergeCell ref="C6:C7"/>
    <mergeCell ref="A8:A9"/>
    <mergeCell ref="B8:B9"/>
    <mergeCell ref="C8:C9"/>
    <mergeCell ref="A1:A2"/>
    <mergeCell ref="B1:C1"/>
    <mergeCell ref="D1:F1"/>
    <mergeCell ref="A3:A5"/>
    <mergeCell ref="B3:B5"/>
    <mergeCell ref="C3:C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G36"/>
  <sheetViews>
    <sheetView showGridLines="0" zoomScale="90" zoomScaleNormal="90" workbookViewId="0">
      <selection activeCell="E22" sqref="E22"/>
    </sheetView>
  </sheetViews>
  <sheetFormatPr baseColWidth="10" defaultRowHeight="12.75"/>
  <cols>
    <col min="1" max="1" width="2.7109375" style="1" customWidth="1"/>
    <col min="2" max="2" width="64" style="1" customWidth="1"/>
    <col min="3" max="3" width="23" style="1" customWidth="1"/>
    <col min="4" max="4" width="2.7109375" style="1" customWidth="1"/>
    <col min="5" max="16384" width="11.42578125" style="1"/>
  </cols>
  <sheetData>
    <row r="1" spans="1:7" ht="15.75">
      <c r="A1" s="1620"/>
      <c r="B1" s="1621"/>
      <c r="C1" s="1621"/>
      <c r="D1" s="1622"/>
    </row>
    <row r="2" spans="1:7">
      <c r="A2" s="1615" t="s">
        <v>80</v>
      </c>
      <c r="B2" s="1616"/>
      <c r="C2" s="1616"/>
      <c r="D2" s="1617"/>
    </row>
    <row r="3" spans="1:7">
      <c r="A3" s="1615" t="s">
        <v>54</v>
      </c>
      <c r="B3" s="1616"/>
      <c r="C3" s="1616"/>
      <c r="D3" s="1617"/>
    </row>
    <row r="4" spans="1:7" ht="13.5" thickBot="1">
      <c r="A4" s="1623" t="s">
        <v>2</v>
      </c>
      <c r="B4" s="1624"/>
      <c r="C4" s="1624"/>
      <c r="D4" s="1625"/>
    </row>
    <row r="5" spans="1:7">
      <c r="A5" s="1626"/>
      <c r="B5" s="1627"/>
      <c r="C5" s="1627"/>
      <c r="D5" s="1628"/>
    </row>
    <row r="6" spans="1:7">
      <c r="A6" s="1615"/>
      <c r="B6" s="1616"/>
      <c r="C6" s="1616"/>
      <c r="D6" s="255"/>
    </row>
    <row r="7" spans="1:7" ht="15">
      <c r="A7" s="1615" t="s">
        <v>142</v>
      </c>
      <c r="B7" s="1616"/>
      <c r="C7" s="1616"/>
      <c r="D7" s="1617"/>
      <c r="G7" s="149" t="s">
        <v>143</v>
      </c>
    </row>
    <row r="8" spans="1:7">
      <c r="A8" s="256"/>
      <c r="B8" s="257"/>
      <c r="C8" s="258"/>
      <c r="D8" s="255"/>
    </row>
    <row r="9" spans="1:7">
      <c r="A9" s="256"/>
      <c r="B9" s="257"/>
      <c r="C9" s="258"/>
      <c r="D9" s="255"/>
    </row>
    <row r="10" spans="1:7">
      <c r="A10" s="256"/>
      <c r="B10" s="257"/>
      <c r="C10" s="258"/>
      <c r="D10" s="255"/>
    </row>
    <row r="11" spans="1:7">
      <c r="A11" s="259"/>
      <c r="B11" s="260"/>
      <c r="C11" s="261"/>
      <c r="D11" s="255"/>
    </row>
    <row r="12" spans="1:7">
      <c r="A12" s="259"/>
      <c r="B12" s="257" t="s">
        <v>3</v>
      </c>
      <c r="C12" s="262" t="s">
        <v>11</v>
      </c>
      <c r="D12" s="255"/>
    </row>
    <row r="13" spans="1:7">
      <c r="A13" s="259"/>
      <c r="B13" s="257"/>
      <c r="C13" s="262"/>
      <c r="D13" s="255"/>
    </row>
    <row r="14" spans="1:7">
      <c r="A14" s="259"/>
      <c r="B14" s="263"/>
      <c r="C14" s="264"/>
      <c r="D14" s="255"/>
    </row>
    <row r="15" spans="1:7" ht="27" customHeight="1">
      <c r="A15" s="1618" t="s">
        <v>82</v>
      </c>
      <c r="B15" s="1619"/>
      <c r="C15" s="264">
        <v>266343421.56</v>
      </c>
      <c r="D15" s="255"/>
      <c r="E15" s="3"/>
    </row>
    <row r="16" spans="1:7">
      <c r="A16" s="259"/>
      <c r="B16" s="265" t="s">
        <v>144</v>
      </c>
      <c r="C16" s="264"/>
      <c r="D16" s="255"/>
      <c r="E16" s="59"/>
    </row>
    <row r="17" spans="1:5">
      <c r="A17" s="259"/>
      <c r="B17" s="263"/>
      <c r="C17" s="264"/>
      <c r="D17" s="255"/>
      <c r="E17" s="3"/>
    </row>
    <row r="18" spans="1:5">
      <c r="A18" s="259"/>
      <c r="B18" s="263"/>
      <c r="C18" s="264"/>
      <c r="D18" s="255"/>
      <c r="E18" s="3"/>
    </row>
    <row r="19" spans="1:5">
      <c r="A19" s="259"/>
      <c r="B19" s="266"/>
      <c r="C19" s="261"/>
      <c r="D19" s="255"/>
      <c r="E19" s="3"/>
    </row>
    <row r="20" spans="1:5">
      <c r="A20" s="259"/>
      <c r="B20" s="267"/>
      <c r="C20" s="268"/>
      <c r="D20" s="255"/>
    </row>
    <row r="21" spans="1:5">
      <c r="A21" s="259"/>
      <c r="B21" s="267"/>
      <c r="C21" s="268"/>
      <c r="D21" s="255"/>
    </row>
    <row r="22" spans="1:5">
      <c r="A22" s="259"/>
      <c r="B22" s="269"/>
      <c r="C22" s="268"/>
      <c r="D22" s="255"/>
    </row>
    <row r="23" spans="1:5">
      <c r="A23" s="259"/>
      <c r="B23" s="267"/>
      <c r="C23" s="268"/>
      <c r="D23" s="255"/>
    </row>
    <row r="24" spans="1:5">
      <c r="A24" s="259"/>
      <c r="B24" s="267"/>
      <c r="C24" s="270"/>
      <c r="D24" s="255"/>
    </row>
    <row r="25" spans="1:5" ht="13.5" thickBot="1">
      <c r="A25" s="259"/>
      <c r="B25" s="271" t="s">
        <v>14</v>
      </c>
      <c r="C25" s="272">
        <f>SUM(C15:C23)</f>
        <v>266343421.56</v>
      </c>
      <c r="D25" s="255"/>
    </row>
    <row r="26" spans="1:5" ht="13.5" thickTop="1">
      <c r="A26" s="259"/>
      <c r="B26" s="267"/>
      <c r="C26" s="268"/>
      <c r="D26" s="255"/>
    </row>
    <row r="27" spans="1:5">
      <c r="A27" s="259"/>
      <c r="B27" s="263"/>
      <c r="C27" s="268"/>
      <c r="D27" s="255"/>
    </row>
    <row r="28" spans="1:5">
      <c r="A28" s="259"/>
      <c r="B28" s="263"/>
      <c r="C28" s="268"/>
      <c r="D28" s="255"/>
    </row>
    <row r="29" spans="1:5">
      <c r="A29" s="259"/>
      <c r="B29" s="263"/>
      <c r="C29" s="268"/>
      <c r="D29" s="255"/>
    </row>
    <row r="30" spans="1:5">
      <c r="A30" s="259"/>
      <c r="B30" s="263"/>
      <c r="C30" s="268"/>
      <c r="D30" s="255"/>
    </row>
    <row r="31" spans="1:5" ht="13.5" thickBot="1">
      <c r="A31" s="273"/>
      <c r="B31" s="274"/>
      <c r="C31" s="275"/>
      <c r="D31" s="276"/>
    </row>
    <row r="32" spans="1:5">
      <c r="A32" s="261"/>
      <c r="B32" s="263"/>
      <c r="C32" s="268"/>
      <c r="D32" s="261"/>
    </row>
    <row r="33" spans="1:4">
      <c r="A33" s="261"/>
      <c r="B33" s="263"/>
      <c r="C33" s="277"/>
      <c r="D33" s="261"/>
    </row>
    <row r="34" spans="1:4">
      <c r="B34" s="263"/>
      <c r="C34" s="268"/>
      <c r="D34" s="261"/>
    </row>
    <row r="35" spans="1:4">
      <c r="B35" s="278"/>
      <c r="C35" s="279"/>
      <c r="D35" s="261"/>
    </row>
    <row r="36" spans="1:4">
      <c r="B36" s="278"/>
      <c r="C36" s="279"/>
      <c r="D36" s="261"/>
    </row>
  </sheetData>
  <mergeCells count="8">
    <mergeCell ref="A7:D7"/>
    <mergeCell ref="A15:B15"/>
    <mergeCell ref="A1:D1"/>
    <mergeCell ref="A2:D2"/>
    <mergeCell ref="A3:D3"/>
    <mergeCell ref="A4:D4"/>
    <mergeCell ref="A5:D5"/>
    <mergeCell ref="A6:C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"/>
  <sheetViews>
    <sheetView workbookViewId="0">
      <selection activeCell="K79" sqref="K79"/>
    </sheetView>
  </sheetViews>
  <sheetFormatPr baseColWidth="10" defaultRowHeight="15"/>
  <cols>
    <col min="4" max="4" width="56.28515625" customWidth="1"/>
    <col min="5" max="5" width="16.7109375" customWidth="1"/>
  </cols>
  <sheetData>
    <row r="1" spans="1:5" ht="15.75" thickBot="1">
      <c r="A1" s="718" t="s">
        <v>1910</v>
      </c>
      <c r="B1" s="719" t="s">
        <v>1911</v>
      </c>
      <c r="C1" s="695" t="s">
        <v>1912</v>
      </c>
      <c r="D1" s="720" t="s">
        <v>1913</v>
      </c>
      <c r="E1" s="719" t="s">
        <v>1914</v>
      </c>
    </row>
    <row r="2" spans="1:5" ht="27" customHeight="1" thickBot="1">
      <c r="A2" s="670">
        <v>1</v>
      </c>
      <c r="B2" s="662">
        <v>2020</v>
      </c>
      <c r="C2" s="662" t="s">
        <v>1878</v>
      </c>
      <c r="D2" s="665" t="s">
        <v>2025</v>
      </c>
      <c r="E2" s="705">
        <v>2444435.9500000002</v>
      </c>
    </row>
    <row r="3" spans="1:5" ht="24.75" customHeight="1" thickBot="1">
      <c r="A3" s="670">
        <v>2</v>
      </c>
      <c r="B3" s="662">
        <v>2020</v>
      </c>
      <c r="C3" s="662" t="s">
        <v>1878</v>
      </c>
      <c r="D3" s="665" t="s">
        <v>2026</v>
      </c>
      <c r="E3" s="705">
        <v>534492.1</v>
      </c>
    </row>
    <row r="4" spans="1:5" ht="36.75" customHeight="1" thickBot="1">
      <c r="A4" s="670">
        <v>3</v>
      </c>
      <c r="B4" s="662">
        <v>2020</v>
      </c>
      <c r="C4" s="662" t="s">
        <v>1878</v>
      </c>
      <c r="D4" s="665" t="s">
        <v>2027</v>
      </c>
      <c r="E4" s="705">
        <v>2015868.78</v>
      </c>
    </row>
    <row r="5" spans="1:5" ht="28.5" customHeight="1" thickBot="1">
      <c r="A5" s="670">
        <v>4</v>
      </c>
      <c r="B5" s="662">
        <v>2020</v>
      </c>
      <c r="C5" s="662" t="s">
        <v>1878</v>
      </c>
      <c r="D5" s="665" t="s">
        <v>2028</v>
      </c>
      <c r="E5" s="705">
        <v>4998353.42</v>
      </c>
    </row>
    <row r="6" spans="1:5" ht="43.5" customHeight="1" thickBot="1">
      <c r="A6" s="670">
        <v>5</v>
      </c>
      <c r="B6" s="662">
        <v>2020</v>
      </c>
      <c r="C6" s="662" t="s">
        <v>1878</v>
      </c>
      <c r="D6" s="665" t="s">
        <v>2029</v>
      </c>
      <c r="E6" s="705">
        <v>2964948.63</v>
      </c>
    </row>
    <row r="7" spans="1:5" ht="32.25" customHeight="1" thickBot="1">
      <c r="A7" s="670">
        <v>6</v>
      </c>
      <c r="B7" s="662">
        <v>2020</v>
      </c>
      <c r="C7" s="662" t="s">
        <v>1878</v>
      </c>
      <c r="D7" s="665" t="s">
        <v>2030</v>
      </c>
      <c r="E7" s="705">
        <v>4878101.4000000004</v>
      </c>
    </row>
    <row r="8" spans="1:5" ht="27" customHeight="1" thickBot="1">
      <c r="A8" s="670">
        <v>7</v>
      </c>
      <c r="B8" s="662">
        <v>2020</v>
      </c>
      <c r="C8" s="662" t="s">
        <v>1878</v>
      </c>
      <c r="D8" s="665" t="s">
        <v>2031</v>
      </c>
      <c r="E8" s="705">
        <v>2564971.69</v>
      </c>
    </row>
    <row r="9" spans="1:5" ht="43.5" customHeight="1" thickBot="1">
      <c r="A9" s="670">
        <v>8</v>
      </c>
      <c r="B9" s="662">
        <v>2020</v>
      </c>
      <c r="C9" s="662" t="s">
        <v>1878</v>
      </c>
      <c r="D9" s="665" t="s">
        <v>2032</v>
      </c>
      <c r="E9" s="705">
        <v>1884365.95</v>
      </c>
    </row>
    <row r="10" spans="1:5" ht="26.25" customHeight="1" thickBot="1">
      <c r="A10" s="670">
        <v>9</v>
      </c>
      <c r="B10" s="662">
        <v>2020</v>
      </c>
      <c r="C10" s="662" t="s">
        <v>1878</v>
      </c>
      <c r="D10" s="665" t="s">
        <v>2033</v>
      </c>
      <c r="E10" s="705">
        <v>4850061.8499999996</v>
      </c>
    </row>
    <row r="11" spans="1:5" ht="39" customHeight="1" thickBot="1">
      <c r="A11" s="670">
        <v>10</v>
      </c>
      <c r="B11" s="662">
        <v>2020</v>
      </c>
      <c r="C11" s="662" t="s">
        <v>1878</v>
      </c>
      <c r="D11" s="665" t="s">
        <v>2034</v>
      </c>
      <c r="E11" s="705">
        <v>1473359.51</v>
      </c>
    </row>
    <row r="12" spans="1:5" ht="33.75" customHeight="1" thickBot="1">
      <c r="A12" s="670">
        <v>11</v>
      </c>
      <c r="B12" s="662">
        <v>2020</v>
      </c>
      <c r="C12" s="662" t="s">
        <v>1878</v>
      </c>
      <c r="D12" s="665" t="s">
        <v>2035</v>
      </c>
      <c r="E12" s="705">
        <v>1717114.94</v>
      </c>
    </row>
    <row r="13" spans="1:5" ht="27.75" customHeight="1" thickBot="1">
      <c r="A13" s="670">
        <v>12</v>
      </c>
      <c r="B13" s="662">
        <v>2020</v>
      </c>
      <c r="C13" s="662" t="s">
        <v>1878</v>
      </c>
      <c r="D13" s="665" t="s">
        <v>2036</v>
      </c>
      <c r="E13" s="705">
        <v>1799894.45</v>
      </c>
    </row>
    <row r="14" spans="1:5" ht="27.75" customHeight="1" thickBot="1">
      <c r="A14" s="670">
        <v>13</v>
      </c>
      <c r="B14" s="662">
        <v>2020</v>
      </c>
      <c r="C14" s="662" t="s">
        <v>1878</v>
      </c>
      <c r="D14" s="665" t="s">
        <v>2037</v>
      </c>
      <c r="E14" s="705">
        <v>1918354.96</v>
      </c>
    </row>
    <row r="15" spans="1:5" ht="42.75" customHeight="1" thickBot="1">
      <c r="A15" s="670">
        <v>14</v>
      </c>
      <c r="B15" s="662">
        <v>2020</v>
      </c>
      <c r="C15" s="662" t="s">
        <v>1878</v>
      </c>
      <c r="D15" s="665" t="s">
        <v>2038</v>
      </c>
      <c r="E15" s="706">
        <v>4997950.17</v>
      </c>
    </row>
    <row r="16" spans="1:5" ht="24.75" customHeight="1" thickBot="1">
      <c r="A16" s="670">
        <v>15</v>
      </c>
      <c r="B16" s="662">
        <v>2020</v>
      </c>
      <c r="C16" s="662" t="s">
        <v>1878</v>
      </c>
      <c r="D16" s="665" t="s">
        <v>2039</v>
      </c>
      <c r="E16" s="705">
        <v>3598757.67</v>
      </c>
    </row>
    <row r="17" spans="1:5" ht="39.75" customHeight="1" thickBot="1">
      <c r="A17" s="670">
        <v>16</v>
      </c>
      <c r="B17" s="662">
        <v>2020</v>
      </c>
      <c r="C17" s="662" t="s">
        <v>1878</v>
      </c>
      <c r="D17" s="665" t="s">
        <v>2040</v>
      </c>
      <c r="E17" s="705">
        <v>4998083.22</v>
      </c>
    </row>
    <row r="18" spans="1:5" ht="29.25" customHeight="1" thickBot="1">
      <c r="A18" s="670">
        <v>17</v>
      </c>
      <c r="B18" s="662">
        <v>2020</v>
      </c>
      <c r="C18" s="662" t="s">
        <v>1878</v>
      </c>
      <c r="D18" s="665" t="s">
        <v>2041</v>
      </c>
      <c r="E18" s="705">
        <v>1399095.65</v>
      </c>
    </row>
    <row r="19" spans="1:5" ht="34.5" customHeight="1" thickBot="1">
      <c r="A19" s="670">
        <v>18</v>
      </c>
      <c r="B19" s="662">
        <v>2020</v>
      </c>
      <c r="C19" s="662" t="s">
        <v>1878</v>
      </c>
      <c r="D19" s="665" t="s">
        <v>2042</v>
      </c>
      <c r="E19" s="705">
        <v>2484601.7999999998</v>
      </c>
    </row>
    <row r="20" spans="1:5" ht="29.25" customHeight="1" thickBot="1">
      <c r="A20" s="670">
        <v>19</v>
      </c>
      <c r="B20" s="662">
        <v>2020</v>
      </c>
      <c r="C20" s="662" t="s">
        <v>1878</v>
      </c>
      <c r="D20" s="665" t="s">
        <v>2043</v>
      </c>
      <c r="E20" s="705">
        <v>2496255.0099999998</v>
      </c>
    </row>
    <row r="21" spans="1:5" ht="27" customHeight="1" thickBot="1">
      <c r="A21" s="670">
        <v>20</v>
      </c>
      <c r="B21" s="662">
        <v>2020</v>
      </c>
      <c r="C21" s="662" t="s">
        <v>1878</v>
      </c>
      <c r="D21" s="665" t="s">
        <v>2044</v>
      </c>
      <c r="E21" s="705">
        <v>2031429.26</v>
      </c>
    </row>
    <row r="22" spans="1:5" ht="24" customHeight="1" thickBot="1">
      <c r="A22" s="670">
        <v>21</v>
      </c>
      <c r="B22" s="662">
        <v>2020</v>
      </c>
      <c r="C22" s="662" t="s">
        <v>1878</v>
      </c>
      <c r="D22" s="665" t="s">
        <v>2045</v>
      </c>
      <c r="E22" s="705">
        <v>1095417.08</v>
      </c>
    </row>
    <row r="23" spans="1:5" ht="30" customHeight="1" thickBot="1">
      <c r="A23" s="670">
        <v>22</v>
      </c>
      <c r="B23" s="662">
        <v>2020</v>
      </c>
      <c r="C23" s="662" t="s">
        <v>1878</v>
      </c>
      <c r="D23" s="665" t="s">
        <v>2046</v>
      </c>
      <c r="E23" s="705">
        <v>6097556.8099999996</v>
      </c>
    </row>
    <row r="24" spans="1:5" ht="44.25" customHeight="1" thickBot="1">
      <c r="A24" s="670">
        <v>23</v>
      </c>
      <c r="B24" s="662">
        <v>2020</v>
      </c>
      <c r="C24" s="662" t="s">
        <v>1878</v>
      </c>
      <c r="D24" s="665" t="s">
        <v>2047</v>
      </c>
      <c r="E24" s="705">
        <v>1931057.85</v>
      </c>
    </row>
    <row r="25" spans="1:5" ht="33.75" customHeight="1" thickBot="1">
      <c r="A25" s="670">
        <v>24</v>
      </c>
      <c r="B25" s="662">
        <v>2020</v>
      </c>
      <c r="C25" s="662" t="s">
        <v>1878</v>
      </c>
      <c r="D25" s="665" t="s">
        <v>2048</v>
      </c>
      <c r="E25" s="705">
        <v>1060686.28</v>
      </c>
    </row>
    <row r="26" spans="1:5" ht="29.25" customHeight="1" thickBot="1">
      <c r="A26" s="670">
        <v>25</v>
      </c>
      <c r="B26" s="662">
        <v>2020</v>
      </c>
      <c r="C26" s="662" t="s">
        <v>1878</v>
      </c>
      <c r="D26" s="665" t="s">
        <v>2049</v>
      </c>
      <c r="E26" s="705">
        <v>908852.56</v>
      </c>
    </row>
    <row r="27" spans="1:5" ht="25.5" customHeight="1" thickBot="1">
      <c r="A27" s="670">
        <v>26</v>
      </c>
      <c r="B27" s="662">
        <v>2020</v>
      </c>
      <c r="C27" s="662" t="s">
        <v>1878</v>
      </c>
      <c r="D27" s="665" t="s">
        <v>2050</v>
      </c>
      <c r="E27" s="705">
        <v>2385754.83</v>
      </c>
    </row>
    <row r="28" spans="1:5" ht="36.75" customHeight="1" thickBot="1">
      <c r="A28" s="670">
        <v>27</v>
      </c>
      <c r="B28" s="662">
        <v>2020</v>
      </c>
      <c r="C28" s="662" t="s">
        <v>1878</v>
      </c>
      <c r="D28" s="665" t="s">
        <v>2051</v>
      </c>
      <c r="E28" s="705">
        <v>1977793.25</v>
      </c>
    </row>
    <row r="29" spans="1:5" ht="33" customHeight="1" thickBot="1">
      <c r="A29" s="670">
        <v>28</v>
      </c>
      <c r="B29" s="662">
        <v>2020</v>
      </c>
      <c r="C29" s="662" t="s">
        <v>1878</v>
      </c>
      <c r="D29" s="665" t="s">
        <v>2052</v>
      </c>
      <c r="E29" s="705">
        <v>1063329.57</v>
      </c>
    </row>
    <row r="30" spans="1:5" ht="31.5" customHeight="1" thickBot="1">
      <c r="A30" s="670">
        <v>29</v>
      </c>
      <c r="B30" s="662">
        <v>2020</v>
      </c>
      <c r="C30" s="662" t="s">
        <v>1878</v>
      </c>
      <c r="D30" s="665" t="s">
        <v>2053</v>
      </c>
      <c r="E30" s="705">
        <v>2270596.7000000002</v>
      </c>
    </row>
    <row r="31" spans="1:5" ht="38.25" customHeight="1" thickBot="1">
      <c r="A31" s="670">
        <v>30</v>
      </c>
      <c r="B31" s="662">
        <v>2020</v>
      </c>
      <c r="C31" s="662" t="s">
        <v>1878</v>
      </c>
      <c r="D31" s="665" t="s">
        <v>2054</v>
      </c>
      <c r="E31" s="705">
        <v>2496425.27</v>
      </c>
    </row>
    <row r="32" spans="1:5" ht="15.75" thickBot="1">
      <c r="A32" s="670">
        <v>31</v>
      </c>
      <c r="B32" s="662">
        <v>2020</v>
      </c>
      <c r="C32" s="662" t="s">
        <v>1878</v>
      </c>
      <c r="D32" s="665" t="s">
        <v>2055</v>
      </c>
      <c r="E32" s="705">
        <v>9929700.8000000007</v>
      </c>
    </row>
    <row r="33" spans="1:5" ht="30.75" customHeight="1" thickBot="1">
      <c r="A33" s="670">
        <v>32</v>
      </c>
      <c r="B33" s="662">
        <v>2020</v>
      </c>
      <c r="C33" s="662" t="s">
        <v>1878</v>
      </c>
      <c r="D33" s="665" t="s">
        <v>2056</v>
      </c>
      <c r="E33" s="705">
        <v>531303.99</v>
      </c>
    </row>
    <row r="34" spans="1:5" ht="36" customHeight="1" thickBot="1">
      <c r="A34" s="670">
        <v>33</v>
      </c>
      <c r="B34" s="662">
        <v>2020</v>
      </c>
      <c r="C34" s="662" t="s">
        <v>1878</v>
      </c>
      <c r="D34" s="665" t="s">
        <v>2057</v>
      </c>
      <c r="E34" s="705">
        <v>732447.57</v>
      </c>
    </row>
    <row r="35" spans="1:5" ht="30.75" customHeight="1" thickBot="1">
      <c r="A35" s="670">
        <v>34</v>
      </c>
      <c r="B35" s="662">
        <v>2020</v>
      </c>
      <c r="C35" s="662" t="s">
        <v>1878</v>
      </c>
      <c r="D35" s="665" t="s">
        <v>2058</v>
      </c>
      <c r="E35" s="705">
        <v>59919744.659999996</v>
      </c>
    </row>
    <row r="36" spans="1:5" ht="58.5" customHeight="1" thickBot="1">
      <c r="A36" s="670">
        <v>35</v>
      </c>
      <c r="B36" s="662">
        <v>2021</v>
      </c>
      <c r="C36" s="662" t="s">
        <v>1878</v>
      </c>
      <c r="D36" s="665" t="s">
        <v>2059</v>
      </c>
      <c r="E36" s="706">
        <v>194984679</v>
      </c>
    </row>
    <row r="37" spans="1:5" ht="34.5" customHeight="1" thickBot="1">
      <c r="A37" s="670">
        <v>36</v>
      </c>
      <c r="B37" s="662">
        <v>2021</v>
      </c>
      <c r="C37" s="662" t="s">
        <v>1878</v>
      </c>
      <c r="D37" s="665" t="s">
        <v>2060</v>
      </c>
      <c r="E37" s="706">
        <v>360073514.44999999</v>
      </c>
    </row>
    <row r="38" spans="1:5" ht="36" customHeight="1" thickBot="1">
      <c r="A38" s="670">
        <v>37</v>
      </c>
      <c r="B38" s="662">
        <v>2020</v>
      </c>
      <c r="C38" s="662" t="s">
        <v>1885</v>
      </c>
      <c r="D38" s="665" t="s">
        <v>2061</v>
      </c>
      <c r="E38" s="705">
        <v>106828349.8</v>
      </c>
    </row>
    <row r="39" spans="1:5" ht="53.25" customHeight="1" thickBot="1">
      <c r="A39" s="670">
        <v>38</v>
      </c>
      <c r="B39" s="662">
        <v>2021</v>
      </c>
      <c r="C39" s="662" t="s">
        <v>1885</v>
      </c>
      <c r="D39" s="665" t="s">
        <v>2062</v>
      </c>
      <c r="E39" s="705">
        <v>14937254.970000001</v>
      </c>
    </row>
    <row r="40" spans="1:5" ht="51" customHeight="1" thickBot="1">
      <c r="A40" s="670">
        <v>39</v>
      </c>
      <c r="B40" s="662">
        <v>2020</v>
      </c>
      <c r="C40" s="662" t="s">
        <v>1877</v>
      </c>
      <c r="D40" s="665" t="s">
        <v>2063</v>
      </c>
      <c r="E40" s="705">
        <v>4985669.99</v>
      </c>
    </row>
    <row r="41" spans="1:5" ht="51.75" customHeight="1" thickBot="1">
      <c r="A41" s="670">
        <v>40</v>
      </c>
      <c r="B41" s="662">
        <v>2020</v>
      </c>
      <c r="C41" s="662" t="s">
        <v>1877</v>
      </c>
      <c r="D41" s="665" t="s">
        <v>2064</v>
      </c>
      <c r="E41" s="705">
        <v>4849277.96</v>
      </c>
    </row>
    <row r="42" spans="1:5" ht="52.5" customHeight="1" thickBot="1">
      <c r="A42" s="670">
        <v>41</v>
      </c>
      <c r="B42" s="662">
        <v>2020</v>
      </c>
      <c r="C42" s="662" t="s">
        <v>1877</v>
      </c>
      <c r="D42" s="665" t="s">
        <v>2065</v>
      </c>
      <c r="E42" s="706">
        <v>2431081.83</v>
      </c>
    </row>
    <row r="43" spans="1:5" ht="38.25" customHeight="1" thickBot="1">
      <c r="A43" s="670">
        <v>42</v>
      </c>
      <c r="B43" s="662">
        <v>2020</v>
      </c>
      <c r="C43" s="662" t="s">
        <v>1877</v>
      </c>
      <c r="D43" s="665" t="s">
        <v>2066</v>
      </c>
      <c r="E43" s="706">
        <v>1453259.41</v>
      </c>
    </row>
    <row r="44" spans="1:5" ht="39" customHeight="1" thickBot="1">
      <c r="A44" s="670">
        <v>43</v>
      </c>
      <c r="B44" s="662">
        <v>2020</v>
      </c>
      <c r="C44" s="662" t="s">
        <v>1877</v>
      </c>
      <c r="D44" s="665" t="s">
        <v>2067</v>
      </c>
      <c r="E44" s="706">
        <v>2982054.17</v>
      </c>
    </row>
    <row r="45" spans="1:5" ht="30" customHeight="1" thickBot="1">
      <c r="A45" s="670">
        <v>44</v>
      </c>
      <c r="B45" s="662">
        <v>2020</v>
      </c>
      <c r="C45" s="662" t="s">
        <v>1877</v>
      </c>
      <c r="D45" s="665" t="s">
        <v>2068</v>
      </c>
      <c r="E45" s="706">
        <v>1075946.1599999999</v>
      </c>
    </row>
    <row r="46" spans="1:5" ht="43.5" customHeight="1" thickBot="1">
      <c r="A46" s="670">
        <v>45</v>
      </c>
      <c r="B46" s="662">
        <v>2020</v>
      </c>
      <c r="C46" s="662" t="s">
        <v>1877</v>
      </c>
      <c r="D46" s="665" t="s">
        <v>2069</v>
      </c>
      <c r="E46" s="706">
        <v>922098.95</v>
      </c>
    </row>
    <row r="47" spans="1:5" ht="40.5" customHeight="1" thickBot="1">
      <c r="A47" s="670">
        <v>46</v>
      </c>
      <c r="B47" s="662">
        <v>2020</v>
      </c>
      <c r="C47" s="662" t="s">
        <v>1877</v>
      </c>
      <c r="D47" s="665" t="s">
        <v>2070</v>
      </c>
      <c r="E47" s="705">
        <v>2554458.1</v>
      </c>
    </row>
    <row r="48" spans="1:5" ht="42" customHeight="1" thickBot="1">
      <c r="A48" s="670">
        <v>47</v>
      </c>
      <c r="B48" s="662">
        <v>2020</v>
      </c>
      <c r="C48" s="662" t="s">
        <v>1877</v>
      </c>
      <c r="D48" s="665" t="s">
        <v>2071</v>
      </c>
      <c r="E48" s="705">
        <v>4479660.21</v>
      </c>
    </row>
    <row r="49" spans="1:5" ht="36.75" customHeight="1" thickBot="1">
      <c r="A49" s="670">
        <v>48</v>
      </c>
      <c r="B49" s="662">
        <v>2020</v>
      </c>
      <c r="C49" s="662" t="s">
        <v>1877</v>
      </c>
      <c r="D49" s="665" t="s">
        <v>2072</v>
      </c>
      <c r="E49" s="705">
        <v>150118.42000000001</v>
      </c>
    </row>
    <row r="50" spans="1:5" ht="31.5" customHeight="1" thickBot="1">
      <c r="A50" s="670">
        <v>49</v>
      </c>
      <c r="B50" s="662">
        <v>2020</v>
      </c>
      <c r="C50" s="662" t="s">
        <v>1877</v>
      </c>
      <c r="D50" s="665" t="s">
        <v>2073</v>
      </c>
      <c r="E50" s="706">
        <v>332314.46000000002</v>
      </c>
    </row>
    <row r="51" spans="1:5" ht="39.75" customHeight="1" thickBot="1">
      <c r="A51" s="670">
        <v>50</v>
      </c>
      <c r="B51" s="662">
        <v>2020</v>
      </c>
      <c r="C51" s="662" t="s">
        <v>1877</v>
      </c>
      <c r="D51" s="665" t="s">
        <v>2074</v>
      </c>
      <c r="E51" s="705">
        <v>4946158.08</v>
      </c>
    </row>
    <row r="52" spans="1:5" ht="44.25" customHeight="1" thickBot="1">
      <c r="A52" s="670">
        <v>51</v>
      </c>
      <c r="B52" s="662">
        <v>2020</v>
      </c>
      <c r="C52" s="662" t="s">
        <v>1877</v>
      </c>
      <c r="D52" s="665" t="s">
        <v>2075</v>
      </c>
      <c r="E52" s="705">
        <v>995999.99</v>
      </c>
    </row>
    <row r="53" spans="1:5" ht="48.75" customHeight="1" thickBot="1">
      <c r="A53" s="670">
        <v>52</v>
      </c>
      <c r="B53" s="662">
        <v>2020</v>
      </c>
      <c r="C53" s="662" t="s">
        <v>1877</v>
      </c>
      <c r="D53" s="665" t="s">
        <v>2076</v>
      </c>
      <c r="E53" s="705">
        <v>4799925.87</v>
      </c>
    </row>
    <row r="54" spans="1:5" ht="49.5" customHeight="1" thickBot="1">
      <c r="A54" s="670">
        <v>53</v>
      </c>
      <c r="B54" s="662">
        <v>2020</v>
      </c>
      <c r="C54" s="662" t="s">
        <v>1877</v>
      </c>
      <c r="D54" s="665" t="s">
        <v>2077</v>
      </c>
      <c r="E54" s="705">
        <v>3999216.8</v>
      </c>
    </row>
    <row r="55" spans="1:5" ht="56.25" customHeight="1" thickBot="1">
      <c r="A55" s="670">
        <v>54</v>
      </c>
      <c r="B55" s="662">
        <v>2020</v>
      </c>
      <c r="C55" s="662" t="s">
        <v>1877</v>
      </c>
      <c r="D55" s="665" t="s">
        <v>2078</v>
      </c>
      <c r="E55" s="705">
        <v>1784366.95</v>
      </c>
    </row>
    <row r="56" spans="1:5" ht="50.25" customHeight="1" thickBot="1">
      <c r="A56" s="670">
        <v>55</v>
      </c>
      <c r="B56" s="662">
        <v>2020</v>
      </c>
      <c r="C56" s="662" t="s">
        <v>1877</v>
      </c>
      <c r="D56" s="665" t="s">
        <v>2079</v>
      </c>
      <c r="E56" s="706">
        <v>4862080.8899999997</v>
      </c>
    </row>
    <row r="57" spans="1:5" ht="42.75" customHeight="1" thickBot="1">
      <c r="A57" s="670">
        <v>56</v>
      </c>
      <c r="B57" s="662">
        <v>2020</v>
      </c>
      <c r="C57" s="662" t="s">
        <v>1877</v>
      </c>
      <c r="D57" s="665" t="s">
        <v>2080</v>
      </c>
      <c r="E57" s="705">
        <v>3234834.36</v>
      </c>
    </row>
    <row r="58" spans="1:5" ht="49.5" customHeight="1" thickBot="1">
      <c r="A58" s="670">
        <v>57</v>
      </c>
      <c r="B58" s="662">
        <v>2020</v>
      </c>
      <c r="C58" s="662" t="s">
        <v>1877</v>
      </c>
      <c r="D58" s="665" t="s">
        <v>2081</v>
      </c>
      <c r="E58" s="705">
        <v>7359070.71</v>
      </c>
    </row>
    <row r="59" spans="1:5" ht="43.5" customHeight="1" thickBot="1">
      <c r="A59" s="670">
        <v>58</v>
      </c>
      <c r="B59" s="662">
        <v>2020</v>
      </c>
      <c r="C59" s="662" t="s">
        <v>1877</v>
      </c>
      <c r="D59" s="665" t="s">
        <v>2082</v>
      </c>
      <c r="E59" s="705">
        <v>10728852.439999999</v>
      </c>
    </row>
    <row r="60" spans="1:5" ht="38.25" customHeight="1" thickBot="1">
      <c r="A60" s="670">
        <v>59</v>
      </c>
      <c r="B60" s="662">
        <v>2020</v>
      </c>
      <c r="C60" s="662" t="s">
        <v>1879</v>
      </c>
      <c r="D60" s="665" t="s">
        <v>2083</v>
      </c>
      <c r="E60" s="705">
        <v>34979845.759999998</v>
      </c>
    </row>
    <row r="61" spans="1:5" ht="45" customHeight="1" thickBot="1">
      <c r="A61" s="670">
        <v>60</v>
      </c>
      <c r="B61" s="662">
        <v>2021</v>
      </c>
      <c r="C61" s="662" t="s">
        <v>1878</v>
      </c>
      <c r="D61" s="665" t="s">
        <v>2084</v>
      </c>
      <c r="E61" s="705">
        <v>23134554.170000002</v>
      </c>
    </row>
    <row r="62" spans="1:5" ht="28.5" customHeight="1" thickBot="1">
      <c r="A62" s="670">
        <v>61</v>
      </c>
      <c r="B62" s="662">
        <v>2021</v>
      </c>
      <c r="C62" s="662" t="s">
        <v>1878</v>
      </c>
      <c r="D62" s="665" t="s">
        <v>2085</v>
      </c>
      <c r="E62" s="706">
        <v>322531445.94</v>
      </c>
    </row>
    <row r="63" spans="1:5" ht="42" customHeight="1" thickBot="1">
      <c r="A63" s="670">
        <v>62</v>
      </c>
      <c r="B63" s="662">
        <v>2021</v>
      </c>
      <c r="C63" s="662" t="s">
        <v>1880</v>
      </c>
      <c r="D63" s="665" t="s">
        <v>2086</v>
      </c>
      <c r="E63" s="705">
        <v>3100773.6</v>
      </c>
    </row>
    <row r="64" spans="1:5" ht="33.75" customHeight="1" thickBot="1">
      <c r="A64" s="670">
        <v>63</v>
      </c>
      <c r="B64" s="662">
        <v>2021</v>
      </c>
      <c r="C64" s="662" t="s">
        <v>1880</v>
      </c>
      <c r="D64" s="665" t="s">
        <v>2087</v>
      </c>
      <c r="E64" s="705">
        <v>3145375.28</v>
      </c>
    </row>
    <row r="65" spans="1:5" ht="25.5" hidden="1" customHeight="1" thickBot="1">
      <c r="A65" s="670">
        <v>64</v>
      </c>
      <c r="B65" s="662">
        <v>2021</v>
      </c>
      <c r="C65" s="662" t="s">
        <v>1880</v>
      </c>
      <c r="D65" s="665" t="s">
        <v>2088</v>
      </c>
      <c r="E65" s="706">
        <v>4427630.33</v>
      </c>
    </row>
    <row r="66" spans="1:5" ht="39" hidden="1" customHeight="1" thickBot="1">
      <c r="A66" s="670">
        <v>65</v>
      </c>
      <c r="B66" s="662">
        <v>2021</v>
      </c>
      <c r="C66" s="662" t="s">
        <v>1880</v>
      </c>
      <c r="D66" s="665" t="s">
        <v>2089</v>
      </c>
      <c r="E66" s="705">
        <v>3293146.78</v>
      </c>
    </row>
    <row r="67" spans="1:5" ht="23.25" hidden="1" thickBot="1">
      <c r="A67" s="1885">
        <v>66</v>
      </c>
      <c r="B67" s="1885">
        <v>2022</v>
      </c>
      <c r="C67" s="1885" t="s">
        <v>1878</v>
      </c>
      <c r="D67" s="721" t="s">
        <v>2090</v>
      </c>
      <c r="E67" s="1887">
        <v>38418066.159999996</v>
      </c>
    </row>
    <row r="68" spans="1:5" ht="15.75" hidden="1" thickBot="1">
      <c r="A68" s="1886"/>
      <c r="B68" s="1886"/>
      <c r="C68" s="1886"/>
      <c r="D68" s="690" t="s">
        <v>2091</v>
      </c>
      <c r="E68" s="1888"/>
    </row>
    <row r="69" spans="1:5" ht="23.25" hidden="1" thickBot="1">
      <c r="A69" s="1885">
        <v>67</v>
      </c>
      <c r="B69" s="1885">
        <v>2022</v>
      </c>
      <c r="C69" s="1885" t="s">
        <v>1878</v>
      </c>
      <c r="D69" s="721" t="s">
        <v>2090</v>
      </c>
      <c r="E69" s="1887">
        <v>51995329.829999998</v>
      </c>
    </row>
    <row r="70" spans="1:5" ht="15.75" hidden="1" thickBot="1">
      <c r="A70" s="1886"/>
      <c r="B70" s="1886"/>
      <c r="C70" s="1886"/>
      <c r="D70" s="690" t="s">
        <v>2091</v>
      </c>
      <c r="E70" s="1888"/>
    </row>
    <row r="71" spans="1:5" ht="23.25" hidden="1" thickBot="1">
      <c r="A71" s="1885">
        <v>68</v>
      </c>
      <c r="B71" s="1885">
        <v>2022</v>
      </c>
      <c r="C71" s="1885" t="s">
        <v>1878</v>
      </c>
      <c r="D71" s="721" t="s">
        <v>2090</v>
      </c>
      <c r="E71" s="1887">
        <v>85975916.430000007</v>
      </c>
    </row>
    <row r="72" spans="1:5" ht="15.75" hidden="1" thickBot="1">
      <c r="A72" s="1886"/>
      <c r="B72" s="1886"/>
      <c r="C72" s="1886"/>
      <c r="D72" s="690" t="s">
        <v>2091</v>
      </c>
      <c r="E72" s="1888"/>
    </row>
    <row r="73" spans="1:5" ht="23.25" hidden="1" thickBot="1">
      <c r="A73" s="1885">
        <v>69</v>
      </c>
      <c r="B73" s="1885">
        <v>2022</v>
      </c>
      <c r="C73" s="1885" t="s">
        <v>1878</v>
      </c>
      <c r="D73" s="721" t="s">
        <v>2090</v>
      </c>
      <c r="E73" s="1887">
        <v>177822832.49000001</v>
      </c>
    </row>
    <row r="74" spans="1:5" ht="15.75" hidden="1" thickBot="1">
      <c r="A74" s="1886"/>
      <c r="B74" s="1886"/>
      <c r="C74" s="1886"/>
      <c r="D74" s="690" t="s">
        <v>2091</v>
      </c>
      <c r="E74" s="1888"/>
    </row>
    <row r="75" spans="1:5" ht="23.25" hidden="1" thickBot="1">
      <c r="A75" s="1885">
        <v>70</v>
      </c>
      <c r="B75" s="1885">
        <v>2022</v>
      </c>
      <c r="C75" s="1885" t="s">
        <v>1878</v>
      </c>
      <c r="D75" s="721" t="s">
        <v>2090</v>
      </c>
      <c r="E75" s="1887">
        <v>92537942.799999997</v>
      </c>
    </row>
    <row r="76" spans="1:5" ht="15.75" hidden="1" thickBot="1">
      <c r="A76" s="1886"/>
      <c r="B76" s="1886"/>
      <c r="C76" s="1886"/>
      <c r="D76" s="690" t="s">
        <v>2091</v>
      </c>
      <c r="E76" s="1888"/>
    </row>
    <row r="77" spans="1:5" ht="34.5" hidden="1" customHeight="1">
      <c r="A77" s="1885">
        <v>71</v>
      </c>
      <c r="B77" s="1885">
        <v>2022</v>
      </c>
      <c r="C77" s="1885" t="s">
        <v>1878</v>
      </c>
      <c r="D77" s="721" t="s">
        <v>2090</v>
      </c>
      <c r="E77" s="1887">
        <v>35016996.359999999</v>
      </c>
    </row>
    <row r="78" spans="1:5" ht="26.25" hidden="1" customHeight="1" thickBot="1">
      <c r="A78" s="1886"/>
      <c r="B78" s="1886"/>
      <c r="C78" s="1886"/>
      <c r="D78" s="690" t="s">
        <v>2091</v>
      </c>
      <c r="E78" s="1888"/>
    </row>
    <row r="79" spans="1:5" ht="22.5" hidden="1">
      <c r="A79" s="1885">
        <v>72</v>
      </c>
      <c r="B79" s="1885">
        <v>2022</v>
      </c>
      <c r="C79" s="1885" t="s">
        <v>1878</v>
      </c>
      <c r="D79" s="721" t="s">
        <v>2090</v>
      </c>
      <c r="E79" s="1887">
        <v>29986265.190000001</v>
      </c>
    </row>
    <row r="80" spans="1:5" ht="15.75" hidden="1" thickBot="1">
      <c r="A80" s="1886"/>
      <c r="B80" s="1886"/>
      <c r="C80" s="1886"/>
      <c r="D80" s="690" t="s">
        <v>2091</v>
      </c>
      <c r="E80" s="1888"/>
    </row>
    <row r="81" spans="1:5" ht="34.5" thickBot="1">
      <c r="A81" s="670">
        <v>73</v>
      </c>
      <c r="B81" s="662">
        <v>2022</v>
      </c>
      <c r="C81" s="662" t="s">
        <v>1878</v>
      </c>
      <c r="D81" s="690" t="s">
        <v>2092</v>
      </c>
      <c r="E81" s="706">
        <v>1199703.97</v>
      </c>
    </row>
    <row r="82" spans="1:5" ht="34.5" customHeight="1" thickBot="1">
      <c r="A82" s="670">
        <v>74</v>
      </c>
      <c r="B82" s="662">
        <v>2022</v>
      </c>
      <c r="C82" s="662" t="s">
        <v>1880</v>
      </c>
      <c r="D82" s="690" t="s">
        <v>2093</v>
      </c>
      <c r="E82" s="706">
        <v>5204137.28</v>
      </c>
    </row>
    <row r="83" spans="1:5" ht="20.25" customHeight="1" thickBot="1">
      <c r="A83" s="670">
        <v>75</v>
      </c>
      <c r="B83" s="662">
        <v>2022</v>
      </c>
      <c r="C83" s="662" t="s">
        <v>1884</v>
      </c>
      <c r="D83" s="690" t="s">
        <v>2094</v>
      </c>
      <c r="E83" s="706">
        <v>19831249.280000001</v>
      </c>
    </row>
    <row r="84" spans="1:5" ht="18.75" customHeight="1" thickBot="1">
      <c r="A84" s="670">
        <v>76</v>
      </c>
      <c r="B84" s="662">
        <v>2022</v>
      </c>
      <c r="C84" s="662" t="s">
        <v>1880</v>
      </c>
      <c r="D84" s="665" t="s">
        <v>2095</v>
      </c>
      <c r="E84" s="705">
        <v>289768.24</v>
      </c>
    </row>
    <row r="85" spans="1:5" ht="22.5" customHeight="1" thickBot="1">
      <c r="A85" s="670">
        <v>77</v>
      </c>
      <c r="B85" s="662">
        <v>2022</v>
      </c>
      <c r="C85" s="662" t="s">
        <v>1880</v>
      </c>
      <c r="D85" s="665" t="s">
        <v>2096</v>
      </c>
      <c r="E85" s="705">
        <v>3288826.57</v>
      </c>
    </row>
    <row r="86" spans="1:5" ht="28.5" customHeight="1" thickBot="1">
      <c r="A86" s="670">
        <v>78</v>
      </c>
      <c r="B86" s="662">
        <v>2022</v>
      </c>
      <c r="C86" s="662" t="s">
        <v>1880</v>
      </c>
      <c r="D86" s="665" t="s">
        <v>2097</v>
      </c>
      <c r="E86" s="705">
        <v>4029517.8</v>
      </c>
    </row>
    <row r="87" spans="1:5" ht="20.25" customHeight="1" thickBot="1">
      <c r="A87" s="670">
        <v>79</v>
      </c>
      <c r="B87" s="662">
        <v>2022</v>
      </c>
      <c r="C87" s="662" t="s">
        <v>1880</v>
      </c>
      <c r="D87" s="665" t="s">
        <v>2098</v>
      </c>
      <c r="E87" s="705">
        <v>6820478.2999999998</v>
      </c>
    </row>
    <row r="88" spans="1:5" ht="26.25" customHeight="1" thickBot="1">
      <c r="A88" s="670">
        <v>80</v>
      </c>
      <c r="B88" s="662">
        <v>2022</v>
      </c>
      <c r="C88" s="662" t="s">
        <v>1880</v>
      </c>
      <c r="D88" s="665" t="s">
        <v>2099</v>
      </c>
      <c r="E88" s="705">
        <v>8480227.7899999991</v>
      </c>
    </row>
    <row r="89" spans="1:5" ht="27.75" customHeight="1" thickBot="1">
      <c r="A89" s="670">
        <v>81</v>
      </c>
      <c r="B89" s="662">
        <v>2022</v>
      </c>
      <c r="C89" s="662" t="s">
        <v>1880</v>
      </c>
      <c r="D89" s="665" t="s">
        <v>2100</v>
      </c>
      <c r="E89" s="705">
        <v>19890000</v>
      </c>
    </row>
    <row r="90" spans="1:5" ht="24.75" customHeight="1" thickBot="1">
      <c r="A90" s="670">
        <v>82</v>
      </c>
      <c r="B90" s="662">
        <v>2022</v>
      </c>
      <c r="C90" s="662" t="s">
        <v>1880</v>
      </c>
      <c r="D90" s="665" t="s">
        <v>2101</v>
      </c>
      <c r="E90" s="705">
        <v>17780988.66</v>
      </c>
    </row>
    <row r="91" spans="1:5" ht="21" customHeight="1" thickBot="1">
      <c r="A91" s="670">
        <v>83</v>
      </c>
      <c r="B91" s="662">
        <v>2022</v>
      </c>
      <c r="C91" s="662" t="s">
        <v>1880</v>
      </c>
      <c r="D91" s="665" t="s">
        <v>2102</v>
      </c>
      <c r="E91" s="705">
        <v>3828730</v>
      </c>
    </row>
    <row r="92" spans="1:5" ht="30" customHeight="1" thickBot="1">
      <c r="A92" s="670">
        <v>84</v>
      </c>
      <c r="B92" s="662">
        <v>2022</v>
      </c>
      <c r="C92" s="662" t="s">
        <v>1880</v>
      </c>
      <c r="D92" s="665" t="s">
        <v>2103</v>
      </c>
      <c r="E92" s="705">
        <v>3413279.48</v>
      </c>
    </row>
    <row r="93" spans="1:5" ht="21.75" customHeight="1" thickBot="1">
      <c r="A93" s="670">
        <v>85</v>
      </c>
      <c r="B93" s="662">
        <v>2022</v>
      </c>
      <c r="C93" s="662" t="s">
        <v>1878</v>
      </c>
      <c r="D93" s="665" t="s">
        <v>2104</v>
      </c>
      <c r="E93" s="705">
        <v>37004316.219999999</v>
      </c>
    </row>
    <row r="94" spans="1:5" ht="15.75" thickBot="1">
      <c r="A94" s="1845" t="s">
        <v>14</v>
      </c>
      <c r="B94" s="1889"/>
      <c r="C94" s="1889"/>
      <c r="D94" s="1890"/>
      <c r="E94" s="722">
        <v>1931628752.3099999</v>
      </c>
    </row>
  </sheetData>
  <mergeCells count="29">
    <mergeCell ref="A79:A80"/>
    <mergeCell ref="B79:B80"/>
    <mergeCell ref="C79:C80"/>
    <mergeCell ref="E79:E80"/>
    <mergeCell ref="A94:D94"/>
    <mergeCell ref="A75:A76"/>
    <mergeCell ref="B75:B76"/>
    <mergeCell ref="C75:C76"/>
    <mergeCell ref="E75:E76"/>
    <mergeCell ref="A77:A78"/>
    <mergeCell ref="B77:B78"/>
    <mergeCell ref="C77:C78"/>
    <mergeCell ref="E77:E78"/>
    <mergeCell ref="A71:A72"/>
    <mergeCell ref="B71:B72"/>
    <mergeCell ref="C71:C72"/>
    <mergeCell ref="E71:E72"/>
    <mergeCell ref="A73:A74"/>
    <mergeCell ref="B73:B74"/>
    <mergeCell ref="C73:C74"/>
    <mergeCell ref="E73:E74"/>
    <mergeCell ref="A67:A68"/>
    <mergeCell ref="B67:B68"/>
    <mergeCell ref="C67:C68"/>
    <mergeCell ref="E67:E68"/>
    <mergeCell ref="A69:A70"/>
    <mergeCell ref="B69:B70"/>
    <mergeCell ref="C69:C70"/>
    <mergeCell ref="E69:E7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E18" sqref="E18"/>
    </sheetView>
  </sheetViews>
  <sheetFormatPr baseColWidth="10" defaultRowHeight="15"/>
  <cols>
    <col min="2" max="2" width="16.7109375" customWidth="1"/>
    <col min="3" max="3" width="11.7109375" customWidth="1"/>
    <col min="4" max="4" width="14.7109375" customWidth="1"/>
  </cols>
  <sheetData>
    <row r="1" spans="1:5" ht="15.75" thickBot="1">
      <c r="A1" s="1849" t="s">
        <v>1887</v>
      </c>
      <c r="B1" s="1851" t="s">
        <v>1888</v>
      </c>
      <c r="C1" s="1852"/>
      <c r="D1" s="1853" t="s">
        <v>1889</v>
      </c>
      <c r="E1" s="1849" t="s">
        <v>1890</v>
      </c>
    </row>
    <row r="2" spans="1:5" ht="23.25" thickBot="1">
      <c r="A2" s="1850"/>
      <c r="B2" s="669" t="s">
        <v>1891</v>
      </c>
      <c r="C2" s="669" t="s">
        <v>1892</v>
      </c>
      <c r="D2" s="1854"/>
      <c r="E2" s="1850"/>
    </row>
    <row r="3" spans="1:5" ht="15.75" thickBot="1">
      <c r="A3" s="670">
        <v>1</v>
      </c>
      <c r="B3" s="705">
        <v>49472557.909999996</v>
      </c>
      <c r="C3" s="705">
        <v>1313865.8400000001</v>
      </c>
      <c r="D3" s="705">
        <v>50786423.75</v>
      </c>
      <c r="E3" s="693">
        <v>44078</v>
      </c>
    </row>
    <row r="4" spans="1:5" ht="15.75" thickBot="1">
      <c r="A4" s="670">
        <v>2</v>
      </c>
      <c r="B4" s="705">
        <v>5965117.2699999996</v>
      </c>
      <c r="C4" s="705">
        <v>158418.41</v>
      </c>
      <c r="D4" s="705">
        <v>6123535.6799999997</v>
      </c>
      <c r="E4" s="693">
        <v>44134</v>
      </c>
    </row>
    <row r="5" spans="1:5" ht="15.75" thickBot="1">
      <c r="A5" s="670">
        <v>3</v>
      </c>
      <c r="B5" s="705">
        <v>10862541.34</v>
      </c>
      <c r="C5" s="705">
        <v>288481.59000000003</v>
      </c>
      <c r="D5" s="705">
        <v>11151022.93</v>
      </c>
      <c r="E5" s="693">
        <v>44182</v>
      </c>
    </row>
    <row r="6" spans="1:5" ht="15.75" thickBot="1">
      <c r="A6" s="670">
        <v>4</v>
      </c>
      <c r="B6" s="705">
        <v>16288228.09</v>
      </c>
      <c r="C6" s="705">
        <v>432574.08</v>
      </c>
      <c r="D6" s="705">
        <v>16720802.17</v>
      </c>
      <c r="E6" s="693">
        <v>44225</v>
      </c>
    </row>
    <row r="7" spans="1:5" ht="15.75" thickBot="1">
      <c r="A7" s="670">
        <v>5</v>
      </c>
      <c r="B7" s="705">
        <v>40147732.850000001</v>
      </c>
      <c r="C7" s="705">
        <v>1066222.1000000001</v>
      </c>
      <c r="D7" s="705">
        <v>41213954.950000003</v>
      </c>
      <c r="E7" s="693">
        <v>44307</v>
      </c>
    </row>
    <row r="8" spans="1:5" ht="15.75" thickBot="1">
      <c r="A8" s="670">
        <v>6</v>
      </c>
      <c r="B8" s="705">
        <v>34474299.490000002</v>
      </c>
      <c r="C8" s="705">
        <v>915550.08</v>
      </c>
      <c r="D8" s="705">
        <v>35389849.57</v>
      </c>
      <c r="E8" s="693">
        <v>44349</v>
      </c>
    </row>
    <row r="9" spans="1:5" ht="15.75" thickBot="1">
      <c r="A9" s="670">
        <v>7</v>
      </c>
      <c r="B9" s="705">
        <v>63059182.009999998</v>
      </c>
      <c r="C9" s="705">
        <v>1674692.16</v>
      </c>
      <c r="D9" s="705">
        <v>64733874.170000002</v>
      </c>
      <c r="E9" s="693">
        <v>44413</v>
      </c>
    </row>
    <row r="10" spans="1:5" ht="15.75" thickBot="1">
      <c r="A10" s="670">
        <v>8</v>
      </c>
      <c r="B10" s="705">
        <v>62117113.43</v>
      </c>
      <c r="C10" s="705">
        <v>1649673.21</v>
      </c>
      <c r="D10" s="705">
        <v>63766786.640000001</v>
      </c>
      <c r="E10" s="693">
        <v>44539</v>
      </c>
    </row>
    <row r="11" spans="1:5" ht="15.75" thickBot="1">
      <c r="A11" s="670">
        <v>9</v>
      </c>
      <c r="B11" s="705">
        <v>4394917.6900000004</v>
      </c>
      <c r="C11" s="705">
        <v>116717.88</v>
      </c>
      <c r="D11" s="705">
        <v>4511635.57</v>
      </c>
      <c r="E11" s="693">
        <v>44596</v>
      </c>
    </row>
    <row r="12" spans="1:5" ht="15.75" thickBot="1">
      <c r="A12" s="670">
        <v>10</v>
      </c>
      <c r="B12" s="705">
        <v>6714574.3600000003</v>
      </c>
      <c r="C12" s="705">
        <v>178322.09</v>
      </c>
      <c r="D12" s="705">
        <v>6892896.4500000002</v>
      </c>
      <c r="E12" s="693">
        <v>44659</v>
      </c>
    </row>
    <row r="13" spans="1:5" ht="15.75" thickBot="1">
      <c r="A13" s="670">
        <v>11</v>
      </c>
      <c r="B13" s="705">
        <v>5642216.21</v>
      </c>
      <c r="C13" s="705">
        <v>149842.97</v>
      </c>
      <c r="D13" s="705">
        <v>5792059.1799999997</v>
      </c>
      <c r="E13" s="693">
        <v>44713</v>
      </c>
    </row>
    <row r="14" spans="1:5" ht="15.75" thickBot="1">
      <c r="A14" s="670">
        <v>12</v>
      </c>
      <c r="B14" s="705">
        <v>774462.56</v>
      </c>
      <c r="C14" s="705">
        <v>20567.759999999998</v>
      </c>
      <c r="D14" s="705">
        <v>795030.32</v>
      </c>
      <c r="E14" s="693">
        <v>44770</v>
      </c>
    </row>
    <row r="15" spans="1:5" ht="15.75" thickBot="1">
      <c r="A15" s="667" t="s">
        <v>14</v>
      </c>
      <c r="B15" s="722">
        <v>299912943.20999998</v>
      </c>
      <c r="C15" s="722">
        <v>7964928.1699999999</v>
      </c>
      <c r="D15" s="722">
        <v>307877871.38</v>
      </c>
      <c r="E15" s="660"/>
    </row>
  </sheetData>
  <mergeCells count="4">
    <mergeCell ref="A1:A2"/>
    <mergeCell ref="B1:C1"/>
    <mergeCell ref="D1:D2"/>
    <mergeCell ref="E1:E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E8" sqref="E8"/>
    </sheetView>
  </sheetViews>
  <sheetFormatPr baseColWidth="10" defaultRowHeight="15"/>
  <cols>
    <col min="1" max="1" width="32.28515625" customWidth="1"/>
    <col min="6" max="6" width="19.7109375" customWidth="1"/>
  </cols>
  <sheetData>
    <row r="1" spans="1:8" ht="15.75" thickBot="1">
      <c r="A1" s="1849" t="s">
        <v>1893</v>
      </c>
      <c r="B1" s="1851" t="s">
        <v>1894</v>
      </c>
      <c r="C1" s="1875"/>
      <c r="D1" s="1851" t="s">
        <v>1895</v>
      </c>
      <c r="E1" s="1877"/>
      <c r="F1" s="1875"/>
      <c r="G1" s="723"/>
      <c r="H1" s="42"/>
    </row>
    <row r="2" spans="1:8" ht="15.75" thickBot="1">
      <c r="A2" s="1874"/>
      <c r="B2" s="669" t="s">
        <v>1896</v>
      </c>
      <c r="C2" s="669" t="s">
        <v>1897</v>
      </c>
      <c r="D2" s="669" t="s">
        <v>1912</v>
      </c>
      <c r="E2" s="669" t="s">
        <v>1898</v>
      </c>
      <c r="F2" s="669" t="s">
        <v>1897</v>
      </c>
      <c r="G2" s="723"/>
      <c r="H2" s="42"/>
    </row>
    <row r="3" spans="1:8">
      <c r="A3" s="1860" t="s">
        <v>1900</v>
      </c>
      <c r="B3" s="1863">
        <v>6</v>
      </c>
      <c r="C3" s="1866">
        <v>49489640</v>
      </c>
      <c r="D3" s="1863" t="s">
        <v>1878</v>
      </c>
      <c r="E3" s="1863">
        <v>6</v>
      </c>
      <c r="F3" s="1880">
        <v>49489640</v>
      </c>
      <c r="G3" s="723"/>
      <c r="H3" s="42"/>
    </row>
    <row r="4" spans="1:8" ht="15.75" thickBot="1">
      <c r="A4" s="1862"/>
      <c r="B4" s="1891"/>
      <c r="C4" s="1892"/>
      <c r="D4" s="1891"/>
      <c r="E4" s="1891"/>
      <c r="F4" s="1893"/>
      <c r="H4" s="42"/>
    </row>
    <row r="5" spans="1:8" ht="15.75" thickBot="1">
      <c r="A5" s="682" t="s">
        <v>1901</v>
      </c>
      <c r="B5" s="680" t="s">
        <v>1904</v>
      </c>
      <c r="C5" s="683" t="s">
        <v>1905</v>
      </c>
      <c r="D5" s="680" t="s">
        <v>1904</v>
      </c>
      <c r="E5" s="680" t="s">
        <v>1904</v>
      </c>
      <c r="F5" s="683" t="s">
        <v>1905</v>
      </c>
      <c r="G5" s="42"/>
      <c r="H5" s="42"/>
    </row>
    <row r="6" spans="1:8" ht="34.5" thickBot="1">
      <c r="A6" s="682" t="s">
        <v>1902</v>
      </c>
      <c r="B6" s="680">
        <v>8</v>
      </c>
      <c r="C6" s="685">
        <v>109802167</v>
      </c>
      <c r="D6" s="680" t="s">
        <v>1880</v>
      </c>
      <c r="E6" s="680">
        <v>8</v>
      </c>
      <c r="F6" s="685">
        <v>109802167</v>
      </c>
      <c r="G6" s="42"/>
      <c r="H6" s="42"/>
    </row>
    <row r="7" spans="1:8" ht="15.75" thickBot="1">
      <c r="A7" s="682" t="s">
        <v>1903</v>
      </c>
      <c r="B7" s="680" t="s">
        <v>1904</v>
      </c>
      <c r="C7" s="683" t="s">
        <v>1905</v>
      </c>
      <c r="D7" s="680" t="s">
        <v>1904</v>
      </c>
      <c r="E7" s="683" t="s">
        <v>1905</v>
      </c>
      <c r="F7" s="683" t="s">
        <v>1905</v>
      </c>
      <c r="G7" s="42"/>
      <c r="H7" s="42"/>
    </row>
    <row r="8" spans="1:8" ht="15.75" thickBot="1">
      <c r="A8" s="1860" t="s">
        <v>1906</v>
      </c>
      <c r="B8" s="1863">
        <v>6</v>
      </c>
      <c r="C8" s="1866">
        <v>40797191</v>
      </c>
      <c r="D8" s="680" t="s">
        <v>1881</v>
      </c>
      <c r="E8" s="680">
        <v>1</v>
      </c>
      <c r="F8" s="685">
        <v>25128130</v>
      </c>
      <c r="G8" s="42"/>
      <c r="H8" s="42"/>
    </row>
    <row r="9" spans="1:8" ht="15.75" thickBot="1">
      <c r="A9" s="1862"/>
      <c r="B9" s="1891"/>
      <c r="C9" s="1892"/>
      <c r="D9" s="680" t="s">
        <v>1878</v>
      </c>
      <c r="E9" s="680">
        <v>5</v>
      </c>
      <c r="F9" s="685">
        <v>15669061</v>
      </c>
      <c r="G9" s="42"/>
      <c r="H9" s="42"/>
    </row>
    <row r="10" spans="1:8" ht="15.75" thickBot="1">
      <c r="A10" s="1860" t="s">
        <v>1907</v>
      </c>
      <c r="B10" s="1863">
        <v>3</v>
      </c>
      <c r="C10" s="1866">
        <v>94366799</v>
      </c>
      <c r="D10" s="680" t="s">
        <v>1884</v>
      </c>
      <c r="E10" s="680">
        <v>1</v>
      </c>
      <c r="F10" s="663">
        <v>49049600</v>
      </c>
      <c r="G10" s="42"/>
      <c r="H10" s="42"/>
    </row>
    <row r="11" spans="1:8" ht="15.75" thickBot="1">
      <c r="A11" s="1862"/>
      <c r="B11" s="1891"/>
      <c r="C11" s="1892"/>
      <c r="D11" s="680" t="s">
        <v>1881</v>
      </c>
      <c r="E11" s="680">
        <v>2</v>
      </c>
      <c r="F11" s="663">
        <v>45317199</v>
      </c>
      <c r="G11" s="42"/>
      <c r="H11" s="42"/>
    </row>
    <row r="12" spans="1:8" ht="15.75" thickBot="1">
      <c r="A12" s="682" t="s">
        <v>1908</v>
      </c>
      <c r="B12" s="680" t="s">
        <v>1904</v>
      </c>
      <c r="C12" s="683" t="s">
        <v>1904</v>
      </c>
      <c r="D12" s="680" t="s">
        <v>1904</v>
      </c>
      <c r="E12" s="680" t="s">
        <v>1904</v>
      </c>
      <c r="F12" s="683" t="s">
        <v>1904</v>
      </c>
      <c r="G12" s="42"/>
      <c r="H12" s="42"/>
    </row>
    <row r="13" spans="1:8" ht="15.75" thickBot="1">
      <c r="A13" s="682" t="s">
        <v>1909</v>
      </c>
      <c r="B13" s="680">
        <v>2</v>
      </c>
      <c r="C13" s="685">
        <v>5457148</v>
      </c>
      <c r="D13" s="680" t="s">
        <v>1880</v>
      </c>
      <c r="E13" s="680">
        <v>2</v>
      </c>
      <c r="F13" s="685">
        <v>5457148</v>
      </c>
      <c r="G13" s="42"/>
      <c r="H13" s="42"/>
    </row>
    <row r="14" spans="1:8" ht="15.75" thickBot="1">
      <c r="A14" s="694" t="s">
        <v>276</v>
      </c>
      <c r="B14" s="669">
        <v>25</v>
      </c>
      <c r="C14" s="724">
        <v>299912944</v>
      </c>
      <c r="D14" s="669"/>
      <c r="E14" s="669">
        <v>25</v>
      </c>
      <c r="F14" s="724">
        <v>299912944</v>
      </c>
      <c r="G14" s="42"/>
      <c r="H14" s="42"/>
    </row>
  </sheetData>
  <mergeCells count="15">
    <mergeCell ref="A8:A9"/>
    <mergeCell ref="B8:B9"/>
    <mergeCell ref="C8:C9"/>
    <mergeCell ref="A10:A11"/>
    <mergeCell ref="B10:B11"/>
    <mergeCell ref="C10:C11"/>
    <mergeCell ref="A1:A2"/>
    <mergeCell ref="B1:C1"/>
    <mergeCell ref="D1:F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A24" sqref="A24:XFD24"/>
    </sheetView>
  </sheetViews>
  <sheetFormatPr baseColWidth="10" defaultRowHeight="15"/>
  <cols>
    <col min="4" max="4" width="47" customWidth="1"/>
  </cols>
  <sheetData>
    <row r="1" spans="1:5" ht="15.75" thickBot="1">
      <c r="A1" s="718" t="s">
        <v>1910</v>
      </c>
      <c r="B1" s="719" t="s">
        <v>1911</v>
      </c>
      <c r="C1" s="695" t="s">
        <v>1912</v>
      </c>
      <c r="D1" s="719" t="s">
        <v>1913</v>
      </c>
      <c r="E1" s="719" t="s">
        <v>1914</v>
      </c>
    </row>
    <row r="2" spans="1:5" ht="36.75" customHeight="1" thickBot="1">
      <c r="A2" s="670">
        <v>1</v>
      </c>
      <c r="B2" s="662">
        <v>2021</v>
      </c>
      <c r="C2" s="665" t="s">
        <v>1878</v>
      </c>
      <c r="D2" s="665" t="s">
        <v>2105</v>
      </c>
      <c r="E2" s="671">
        <v>1404010</v>
      </c>
    </row>
    <row r="3" spans="1:5" ht="27" customHeight="1" thickBot="1">
      <c r="A3" s="670">
        <v>2</v>
      </c>
      <c r="B3" s="662">
        <v>2020</v>
      </c>
      <c r="C3" s="665" t="s">
        <v>1878</v>
      </c>
      <c r="D3" s="665" t="s">
        <v>2106</v>
      </c>
      <c r="E3" s="671">
        <v>37026383</v>
      </c>
    </row>
    <row r="4" spans="1:5" ht="52.5" customHeight="1" thickBot="1">
      <c r="A4" s="670">
        <v>3</v>
      </c>
      <c r="B4" s="662">
        <v>2020</v>
      </c>
      <c r="C4" s="665" t="s">
        <v>1878</v>
      </c>
      <c r="D4" s="665" t="s">
        <v>2107</v>
      </c>
      <c r="E4" s="671">
        <v>4930120</v>
      </c>
    </row>
    <row r="5" spans="1:5" ht="49.5" customHeight="1" thickBot="1">
      <c r="A5" s="670">
        <v>4</v>
      </c>
      <c r="B5" s="662">
        <v>2020</v>
      </c>
      <c r="C5" s="665" t="s">
        <v>1878</v>
      </c>
      <c r="D5" s="665" t="s">
        <v>2108</v>
      </c>
      <c r="E5" s="671">
        <v>2660877</v>
      </c>
    </row>
    <row r="6" spans="1:5" ht="36" customHeight="1" thickBot="1">
      <c r="A6" s="670">
        <v>5</v>
      </c>
      <c r="B6" s="662">
        <v>2020</v>
      </c>
      <c r="C6" s="665" t="s">
        <v>1878</v>
      </c>
      <c r="D6" s="665" t="s">
        <v>2109</v>
      </c>
      <c r="E6" s="671">
        <v>3103847</v>
      </c>
    </row>
    <row r="7" spans="1:5" ht="47.25" customHeight="1" thickBot="1">
      <c r="A7" s="670">
        <v>6</v>
      </c>
      <c r="B7" s="662">
        <v>2020</v>
      </c>
      <c r="C7" s="665" t="s">
        <v>1878</v>
      </c>
      <c r="D7" s="665" t="s">
        <v>2110</v>
      </c>
      <c r="E7" s="671">
        <v>2645077</v>
      </c>
    </row>
    <row r="8" spans="1:5" ht="48.75" customHeight="1" thickBot="1">
      <c r="A8" s="670">
        <v>7</v>
      </c>
      <c r="B8" s="662">
        <v>2020</v>
      </c>
      <c r="C8" s="665" t="s">
        <v>1878</v>
      </c>
      <c r="D8" s="665" t="s">
        <v>2111</v>
      </c>
      <c r="E8" s="671">
        <v>2649446</v>
      </c>
    </row>
    <row r="9" spans="1:5" ht="48" customHeight="1" thickBot="1">
      <c r="A9" s="670">
        <v>8</v>
      </c>
      <c r="B9" s="662">
        <v>2020</v>
      </c>
      <c r="C9" s="665" t="s">
        <v>1878</v>
      </c>
      <c r="D9" s="665" t="s">
        <v>2112</v>
      </c>
      <c r="E9" s="671">
        <v>2435342</v>
      </c>
    </row>
    <row r="10" spans="1:5" ht="29.25" customHeight="1" thickBot="1">
      <c r="A10" s="670">
        <v>9</v>
      </c>
      <c r="B10" s="662">
        <v>2020</v>
      </c>
      <c r="C10" s="665" t="s">
        <v>1878</v>
      </c>
      <c r="D10" s="665" t="s">
        <v>2113</v>
      </c>
      <c r="E10" s="671">
        <v>4906336</v>
      </c>
    </row>
    <row r="11" spans="1:5" ht="35.25" customHeight="1" thickBot="1">
      <c r="A11" s="670">
        <v>10</v>
      </c>
      <c r="B11" s="662">
        <v>2020</v>
      </c>
      <c r="C11" s="665" t="s">
        <v>1878</v>
      </c>
      <c r="D11" s="665" t="s">
        <v>2114</v>
      </c>
      <c r="E11" s="671">
        <v>1198390</v>
      </c>
    </row>
    <row r="12" spans="1:5" ht="32.25" customHeight="1" thickBot="1">
      <c r="A12" s="670">
        <v>11</v>
      </c>
      <c r="B12" s="662">
        <v>2020</v>
      </c>
      <c r="C12" s="665" t="s">
        <v>1878</v>
      </c>
      <c r="D12" s="665" t="s">
        <v>2115</v>
      </c>
      <c r="E12" s="671">
        <v>2198872</v>
      </c>
    </row>
    <row r="13" spans="1:5" ht="27.75" customHeight="1" thickBot="1">
      <c r="A13" s="670">
        <v>12</v>
      </c>
      <c r="B13" s="662">
        <v>2020</v>
      </c>
      <c r="C13" s="665" t="s">
        <v>1880</v>
      </c>
      <c r="D13" s="665" t="s">
        <v>2116</v>
      </c>
      <c r="E13" s="671">
        <v>9881944</v>
      </c>
    </row>
    <row r="14" spans="1:5" ht="33" customHeight="1" thickBot="1">
      <c r="A14" s="670">
        <v>13</v>
      </c>
      <c r="B14" s="662">
        <v>2020</v>
      </c>
      <c r="C14" s="665" t="s">
        <v>1880</v>
      </c>
      <c r="D14" s="665" t="s">
        <v>2117</v>
      </c>
      <c r="E14" s="671">
        <v>23688008</v>
      </c>
    </row>
    <row r="15" spans="1:5" ht="33.75" customHeight="1" thickBot="1">
      <c r="A15" s="670">
        <v>14</v>
      </c>
      <c r="B15" s="662">
        <v>2020</v>
      </c>
      <c r="C15" s="665" t="s">
        <v>1880</v>
      </c>
      <c r="D15" s="665" t="s">
        <v>2118</v>
      </c>
      <c r="E15" s="671">
        <v>49875252</v>
      </c>
    </row>
    <row r="16" spans="1:5" ht="34.5" customHeight="1" thickBot="1">
      <c r="A16" s="670">
        <v>15</v>
      </c>
      <c r="B16" s="662">
        <v>2020</v>
      </c>
      <c r="C16" s="665" t="s">
        <v>1880</v>
      </c>
      <c r="D16" s="665" t="s">
        <v>2119</v>
      </c>
      <c r="E16" s="671">
        <v>12898657</v>
      </c>
    </row>
    <row r="17" spans="1:5" ht="33" customHeight="1" thickBot="1">
      <c r="A17" s="670">
        <v>16</v>
      </c>
      <c r="B17" s="662">
        <v>2021</v>
      </c>
      <c r="C17" s="665" t="s">
        <v>1880</v>
      </c>
      <c r="D17" s="665" t="s">
        <v>2003</v>
      </c>
      <c r="E17" s="671">
        <v>4223272</v>
      </c>
    </row>
    <row r="18" spans="1:5" ht="31.5" customHeight="1" thickBot="1">
      <c r="A18" s="670">
        <v>17</v>
      </c>
      <c r="B18" s="662">
        <v>2020</v>
      </c>
      <c r="C18" s="665" t="s">
        <v>1884</v>
      </c>
      <c r="D18" s="665" t="s">
        <v>2120</v>
      </c>
      <c r="E18" s="671">
        <v>49049600</v>
      </c>
    </row>
    <row r="19" spans="1:5" ht="29.25" customHeight="1" thickBot="1">
      <c r="A19" s="670">
        <v>18</v>
      </c>
      <c r="B19" s="662">
        <v>2020</v>
      </c>
      <c r="C19" s="665" t="s">
        <v>1881</v>
      </c>
      <c r="D19" s="665" t="s">
        <v>2121</v>
      </c>
      <c r="E19" s="671">
        <v>26594642</v>
      </c>
    </row>
    <row r="20" spans="1:5" ht="60" customHeight="1" thickBot="1">
      <c r="A20" s="670">
        <v>19</v>
      </c>
      <c r="B20" s="662">
        <v>2020</v>
      </c>
      <c r="C20" s="665" t="s">
        <v>1881</v>
      </c>
      <c r="D20" s="665" t="s">
        <v>2122</v>
      </c>
      <c r="E20" s="671">
        <v>25128130</v>
      </c>
    </row>
    <row r="21" spans="1:5" ht="42.75" customHeight="1" thickBot="1">
      <c r="A21" s="670">
        <v>20</v>
      </c>
      <c r="B21" s="662">
        <v>2021</v>
      </c>
      <c r="C21" s="665" t="s">
        <v>1881</v>
      </c>
      <c r="D21" s="665" t="s">
        <v>2123</v>
      </c>
      <c r="E21" s="671">
        <v>18722557</v>
      </c>
    </row>
    <row r="22" spans="1:5" ht="48" customHeight="1" thickBot="1">
      <c r="A22" s="670">
        <v>21</v>
      </c>
      <c r="B22" s="662">
        <v>2021</v>
      </c>
      <c r="C22" s="665" t="s">
        <v>1878</v>
      </c>
      <c r="D22" s="665" t="s">
        <v>2124</v>
      </c>
      <c r="E22" s="671">
        <v>3233817</v>
      </c>
    </row>
    <row r="23" spans="1:5" ht="41.25" customHeight="1" thickBot="1">
      <c r="A23" s="670">
        <v>22</v>
      </c>
      <c r="B23" s="662">
        <v>2022</v>
      </c>
      <c r="C23" s="665" t="s">
        <v>1878</v>
      </c>
      <c r="D23" s="690" t="s">
        <v>2125</v>
      </c>
      <c r="E23" s="671">
        <v>2223330</v>
      </c>
    </row>
    <row r="24" spans="1:5" ht="22.5" customHeight="1" thickBot="1">
      <c r="A24" s="670">
        <v>23</v>
      </c>
      <c r="B24" s="662">
        <v>2022</v>
      </c>
      <c r="C24" s="665" t="s">
        <v>1880</v>
      </c>
      <c r="D24" s="690" t="s">
        <v>2101</v>
      </c>
      <c r="E24" s="671">
        <v>5360036</v>
      </c>
    </row>
    <row r="25" spans="1:5" ht="24" customHeight="1" thickBot="1">
      <c r="A25" s="670">
        <v>24</v>
      </c>
      <c r="B25" s="662">
        <v>2022</v>
      </c>
      <c r="C25" s="665" t="s">
        <v>1880</v>
      </c>
      <c r="D25" s="690" t="s">
        <v>2126</v>
      </c>
      <c r="E25" s="671">
        <v>1499445</v>
      </c>
    </row>
    <row r="26" spans="1:5" ht="27.75" customHeight="1" thickBot="1">
      <c r="A26" s="670">
        <v>25</v>
      </c>
      <c r="B26" s="662">
        <v>2022</v>
      </c>
      <c r="C26" s="665" t="s">
        <v>1880</v>
      </c>
      <c r="D26" s="690" t="s">
        <v>2095</v>
      </c>
      <c r="E26" s="671">
        <v>2375551</v>
      </c>
    </row>
    <row r="27" spans="1:5" ht="15.75" thickBot="1">
      <c r="A27" s="1871" t="s">
        <v>14</v>
      </c>
      <c r="B27" s="1872"/>
      <c r="C27" s="1872"/>
      <c r="D27" s="1873"/>
      <c r="E27" s="725">
        <v>299912943</v>
      </c>
    </row>
  </sheetData>
  <mergeCells count="1">
    <mergeCell ref="A27:D2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089"/>
  <sheetViews>
    <sheetView workbookViewId="0">
      <selection activeCell="A2089" sqref="A2089"/>
    </sheetView>
  </sheetViews>
  <sheetFormatPr baseColWidth="10" defaultRowHeight="12.75"/>
  <cols>
    <col min="1" max="5" width="11.42578125" style="727"/>
    <col min="6" max="6" width="15.28515625" style="727" customWidth="1"/>
    <col min="7" max="7" width="14.5703125" style="727" customWidth="1"/>
    <col min="8" max="8" width="16" style="727" customWidth="1"/>
    <col min="9" max="9" width="14" style="727" customWidth="1"/>
    <col min="10" max="10" width="15.85546875" style="727" customWidth="1"/>
    <col min="11" max="11" width="15.28515625" style="727" customWidth="1"/>
    <col min="12" max="12" width="18.42578125" style="727" customWidth="1"/>
    <col min="13" max="16384" width="11.42578125" style="727"/>
  </cols>
  <sheetData>
    <row r="3" spans="1:12" ht="15">
      <c r="A3" s="726" t="s">
        <v>2127</v>
      </c>
    </row>
    <row r="4" spans="1:12" ht="15">
      <c r="A4" s="728" t="s">
        <v>2128</v>
      </c>
    </row>
    <row r="5" spans="1:12" ht="15">
      <c r="A5" s="726" t="s">
        <v>2129</v>
      </c>
    </row>
    <row r="6" spans="1:12" ht="15">
      <c r="A6" s="728" t="s">
        <v>2130</v>
      </c>
    </row>
    <row r="11" spans="1:12">
      <c r="A11" s="729" t="s">
        <v>2131</v>
      </c>
      <c r="B11" s="729" t="s">
        <v>2132</v>
      </c>
      <c r="F11" s="730" t="s">
        <v>2133</v>
      </c>
      <c r="G11" s="730" t="s">
        <v>2134</v>
      </c>
      <c r="H11" s="730" t="s">
        <v>2135</v>
      </c>
      <c r="I11" s="730" t="s">
        <v>2136</v>
      </c>
      <c r="J11" s="730" t="s">
        <v>2137</v>
      </c>
      <c r="K11" s="730" t="s">
        <v>2138</v>
      </c>
      <c r="L11" s="730" t="s">
        <v>2139</v>
      </c>
    </row>
    <row r="12" spans="1:12">
      <c r="F12" s="731" t="s">
        <v>2140</v>
      </c>
      <c r="G12" s="731" t="s">
        <v>2141</v>
      </c>
      <c r="H12" s="731" t="s">
        <v>2142</v>
      </c>
      <c r="I12" s="731" t="s">
        <v>2143</v>
      </c>
      <c r="J12" s="731" t="s">
        <v>2144</v>
      </c>
      <c r="K12" s="731" t="s">
        <v>2145</v>
      </c>
      <c r="L12" s="731" t="s">
        <v>2146</v>
      </c>
    </row>
    <row r="13" spans="1:12">
      <c r="G13" s="731" t="s">
        <v>2147</v>
      </c>
    </row>
    <row r="15" spans="1:12">
      <c r="A15" s="732" t="s">
        <v>2148</v>
      </c>
      <c r="C15" s="732" t="s">
        <v>2149</v>
      </c>
    </row>
    <row r="16" spans="1:12">
      <c r="A16" s="733" t="s">
        <v>938</v>
      </c>
      <c r="B16" s="733" t="s">
        <v>383</v>
      </c>
      <c r="F16" s="734">
        <v>0</v>
      </c>
      <c r="G16" s="734">
        <v>148196167.78</v>
      </c>
      <c r="H16" s="734">
        <v>148196167.78</v>
      </c>
      <c r="I16" s="734">
        <v>148196167.78</v>
      </c>
      <c r="J16" s="734">
        <v>148196167.78</v>
      </c>
      <c r="K16" s="734">
        <v>148196167.78</v>
      </c>
      <c r="L16" s="734">
        <v>0</v>
      </c>
    </row>
    <row r="17" spans="1:12">
      <c r="A17" s="733" t="s">
        <v>946</v>
      </c>
      <c r="B17" s="733" t="s">
        <v>387</v>
      </c>
      <c r="F17" s="734">
        <v>694364031.88</v>
      </c>
      <c r="G17" s="734">
        <v>-379811305</v>
      </c>
      <c r="H17" s="734">
        <v>314552726.88</v>
      </c>
      <c r="I17" s="734">
        <v>0</v>
      </c>
      <c r="J17" s="734">
        <v>0</v>
      </c>
      <c r="K17" s="734">
        <v>0</v>
      </c>
      <c r="L17" s="734">
        <v>314552726.88</v>
      </c>
    </row>
    <row r="18" spans="1:12">
      <c r="E18" s="730" t="s">
        <v>2150</v>
      </c>
      <c r="F18" s="735">
        <v>694364031.88</v>
      </c>
      <c r="G18" s="735">
        <v>-231615137.22</v>
      </c>
      <c r="H18" s="735">
        <v>462748894.66000003</v>
      </c>
      <c r="I18" s="735">
        <v>148196167.78</v>
      </c>
      <c r="J18" s="735">
        <v>148196167.78</v>
      </c>
      <c r="K18" s="735">
        <v>148196167.78</v>
      </c>
      <c r="L18" s="735">
        <v>314552726.88</v>
      </c>
    </row>
    <row r="21" spans="1:12">
      <c r="A21" s="732" t="s">
        <v>2151</v>
      </c>
      <c r="C21" s="732" t="s">
        <v>2152</v>
      </c>
    </row>
    <row r="22" spans="1:12">
      <c r="A22" s="733" t="s">
        <v>946</v>
      </c>
      <c r="B22" s="733" t="s">
        <v>387</v>
      </c>
      <c r="F22" s="734">
        <v>58000000</v>
      </c>
      <c r="G22" s="734">
        <v>-58000000</v>
      </c>
      <c r="H22" s="734">
        <v>0</v>
      </c>
      <c r="I22" s="734">
        <v>0</v>
      </c>
      <c r="J22" s="734">
        <v>0</v>
      </c>
      <c r="K22" s="734">
        <v>0</v>
      </c>
      <c r="L22" s="734">
        <v>0</v>
      </c>
    </row>
    <row r="23" spans="1:12">
      <c r="A23" s="733" t="s">
        <v>970</v>
      </c>
      <c r="B23" s="733" t="s">
        <v>398</v>
      </c>
      <c r="F23" s="734">
        <v>0</v>
      </c>
      <c r="G23" s="734">
        <v>2780285.8</v>
      </c>
      <c r="H23" s="734">
        <v>2780285.8</v>
      </c>
      <c r="I23" s="734">
        <v>2780285.8</v>
      </c>
      <c r="J23" s="734">
        <v>2780285.8</v>
      </c>
      <c r="K23" s="734">
        <v>2740987.07</v>
      </c>
      <c r="L23" s="734">
        <v>0</v>
      </c>
    </row>
    <row r="24" spans="1:12">
      <c r="A24" s="733" t="s">
        <v>1740</v>
      </c>
      <c r="B24" s="733" t="s">
        <v>2153</v>
      </c>
      <c r="F24" s="734">
        <v>25251150</v>
      </c>
      <c r="G24" s="734">
        <v>-4245.72</v>
      </c>
      <c r="H24" s="734">
        <v>25246904.280000001</v>
      </c>
      <c r="I24" s="734">
        <v>25246904.280000001</v>
      </c>
      <c r="J24" s="734">
        <v>25246904.280000001</v>
      </c>
      <c r="K24" s="734">
        <v>25246904.280000001</v>
      </c>
      <c r="L24" s="734">
        <v>0</v>
      </c>
    </row>
    <row r="25" spans="1:12">
      <c r="A25" s="733" t="s">
        <v>1794</v>
      </c>
      <c r="B25" s="733" t="s">
        <v>2154</v>
      </c>
      <c r="F25" s="734">
        <v>59143092.289999999</v>
      </c>
      <c r="G25" s="734">
        <v>-3752156.35</v>
      </c>
      <c r="H25" s="734">
        <v>55390935.939999998</v>
      </c>
      <c r="I25" s="734">
        <v>55390935.939999998</v>
      </c>
      <c r="J25" s="734">
        <v>55390935.939999998</v>
      </c>
      <c r="K25" s="734">
        <v>55389375.939999998</v>
      </c>
      <c r="L25" s="734">
        <v>0</v>
      </c>
    </row>
    <row r="26" spans="1:12">
      <c r="E26" s="730" t="s">
        <v>2150</v>
      </c>
      <c r="F26" s="735">
        <v>142394242.28999999</v>
      </c>
      <c r="G26" s="735">
        <v>-58976116.270000003</v>
      </c>
      <c r="H26" s="735">
        <v>83418126.019999996</v>
      </c>
      <c r="I26" s="735">
        <v>83418126.019999996</v>
      </c>
      <c r="J26" s="735">
        <v>83418126.019999996</v>
      </c>
      <c r="K26" s="735">
        <v>83377267.290000007</v>
      </c>
      <c r="L26" s="735">
        <v>0</v>
      </c>
    </row>
    <row r="29" spans="1:12">
      <c r="A29" s="732" t="s">
        <v>2155</v>
      </c>
      <c r="C29" s="732" t="s">
        <v>2156</v>
      </c>
    </row>
    <row r="30" spans="1:12">
      <c r="A30" s="733" t="s">
        <v>928</v>
      </c>
      <c r="B30" s="733" t="s">
        <v>380</v>
      </c>
      <c r="F30" s="734">
        <v>0</v>
      </c>
      <c r="G30" s="734">
        <v>20148903</v>
      </c>
      <c r="H30" s="734">
        <v>20148903</v>
      </c>
      <c r="I30" s="734">
        <v>18150907.5</v>
      </c>
      <c r="J30" s="734">
        <v>18150907.5</v>
      </c>
      <c r="K30" s="734">
        <v>18150907.5</v>
      </c>
      <c r="L30" s="734">
        <v>1997995.5</v>
      </c>
    </row>
    <row r="31" spans="1:12">
      <c r="A31" s="733" t="s">
        <v>1718</v>
      </c>
      <c r="B31" s="733" t="s">
        <v>2157</v>
      </c>
      <c r="F31" s="734">
        <v>0</v>
      </c>
      <c r="G31" s="734">
        <v>5539576.04</v>
      </c>
      <c r="H31" s="734">
        <v>5539576.04</v>
      </c>
      <c r="I31" s="734">
        <v>5539576.04</v>
      </c>
      <c r="J31" s="734">
        <v>5539576.04</v>
      </c>
      <c r="K31" s="734">
        <v>5539576.04</v>
      </c>
      <c r="L31" s="734">
        <v>0</v>
      </c>
    </row>
    <row r="32" spans="1:12">
      <c r="A32" s="733" t="s">
        <v>1738</v>
      </c>
      <c r="B32" s="733" t="s">
        <v>2158</v>
      </c>
      <c r="F32" s="734">
        <v>0</v>
      </c>
      <c r="G32" s="734">
        <v>3933115.14</v>
      </c>
      <c r="H32" s="734">
        <v>3933115.14</v>
      </c>
      <c r="I32" s="734">
        <v>3933115.14</v>
      </c>
      <c r="J32" s="734">
        <v>3933115.14</v>
      </c>
      <c r="K32" s="734">
        <v>3739813.83</v>
      </c>
      <c r="L32" s="734">
        <v>0</v>
      </c>
    </row>
    <row r="33" spans="1:12">
      <c r="A33" s="733" t="s">
        <v>1740</v>
      </c>
      <c r="B33" s="733" t="s">
        <v>2153</v>
      </c>
      <c r="F33" s="734">
        <v>0</v>
      </c>
      <c r="G33" s="734">
        <v>1519451.99</v>
      </c>
      <c r="H33" s="734">
        <v>1519451.99</v>
      </c>
      <c r="I33" s="734">
        <v>1355951.99</v>
      </c>
      <c r="J33" s="734">
        <v>1355951.99</v>
      </c>
      <c r="K33" s="734">
        <v>1355951.99</v>
      </c>
      <c r="L33" s="734">
        <v>163500</v>
      </c>
    </row>
    <row r="34" spans="1:12">
      <c r="A34" s="733" t="s">
        <v>1802</v>
      </c>
      <c r="B34" s="733" t="s">
        <v>451</v>
      </c>
      <c r="F34" s="734">
        <v>0</v>
      </c>
      <c r="G34" s="734">
        <v>101996</v>
      </c>
      <c r="H34" s="734">
        <v>101996</v>
      </c>
      <c r="I34" s="734">
        <v>101996</v>
      </c>
      <c r="J34" s="734">
        <v>101996</v>
      </c>
      <c r="K34" s="734">
        <v>101996</v>
      </c>
      <c r="L34" s="734">
        <v>0</v>
      </c>
    </row>
    <row r="35" spans="1:12">
      <c r="A35" s="733" t="s">
        <v>1806</v>
      </c>
      <c r="B35" s="733" t="s">
        <v>453</v>
      </c>
      <c r="F35" s="734">
        <v>0</v>
      </c>
      <c r="G35" s="734">
        <v>90592.84</v>
      </c>
      <c r="H35" s="734">
        <v>90592.84</v>
      </c>
      <c r="I35" s="734">
        <v>90592.84</v>
      </c>
      <c r="J35" s="734">
        <v>90592.84</v>
      </c>
      <c r="K35" s="734">
        <v>90592.84</v>
      </c>
      <c r="L35" s="734">
        <v>0</v>
      </c>
    </row>
    <row r="36" spans="1:12">
      <c r="A36" s="733" t="s">
        <v>1808</v>
      </c>
      <c r="B36" s="733" t="s">
        <v>454</v>
      </c>
      <c r="F36" s="734">
        <v>0</v>
      </c>
      <c r="G36" s="734">
        <v>263095.55</v>
      </c>
      <c r="H36" s="734">
        <v>263095.55</v>
      </c>
      <c r="I36" s="734">
        <v>263095.55</v>
      </c>
      <c r="J36" s="734">
        <v>263095.55</v>
      </c>
      <c r="K36" s="734">
        <v>263095.55</v>
      </c>
      <c r="L36" s="734">
        <v>0</v>
      </c>
    </row>
    <row r="37" spans="1:12">
      <c r="A37" s="733" t="s">
        <v>1810</v>
      </c>
      <c r="B37" s="733" t="s">
        <v>455</v>
      </c>
      <c r="F37" s="734">
        <v>0</v>
      </c>
      <c r="G37" s="734">
        <v>146545</v>
      </c>
      <c r="H37" s="734">
        <v>146545</v>
      </c>
      <c r="I37" s="734">
        <v>146545</v>
      </c>
      <c r="J37" s="734">
        <v>146545</v>
      </c>
      <c r="K37" s="734">
        <v>146545</v>
      </c>
      <c r="L37" s="734">
        <v>0</v>
      </c>
    </row>
    <row r="38" spans="1:12">
      <c r="A38" s="733" t="s">
        <v>1812</v>
      </c>
      <c r="B38" s="733" t="s">
        <v>456</v>
      </c>
      <c r="F38" s="734">
        <v>0</v>
      </c>
      <c r="G38" s="734">
        <v>87287.5</v>
      </c>
      <c r="H38" s="734">
        <v>87287.5</v>
      </c>
      <c r="I38" s="734">
        <v>87287.5</v>
      </c>
      <c r="J38" s="734">
        <v>87287.5</v>
      </c>
      <c r="K38" s="734">
        <v>87287.5</v>
      </c>
      <c r="L38" s="734">
        <v>0</v>
      </c>
    </row>
    <row r="39" spans="1:12">
      <c r="A39" s="733" t="s">
        <v>1814</v>
      </c>
      <c r="B39" s="733" t="s">
        <v>457</v>
      </c>
      <c r="F39" s="734">
        <v>0</v>
      </c>
      <c r="G39" s="734">
        <v>311201.46999999997</v>
      </c>
      <c r="H39" s="734">
        <v>311201.46999999997</v>
      </c>
      <c r="I39" s="734">
        <v>311201.46999999997</v>
      </c>
      <c r="J39" s="734">
        <v>311201.46999999997</v>
      </c>
      <c r="K39" s="734">
        <v>311201.46999999997</v>
      </c>
      <c r="L39" s="734">
        <v>0</v>
      </c>
    </row>
    <row r="40" spans="1:12">
      <c r="A40" s="733" t="s">
        <v>1816</v>
      </c>
      <c r="B40" s="733" t="s">
        <v>458</v>
      </c>
      <c r="F40" s="734">
        <v>0</v>
      </c>
      <c r="G40" s="734">
        <v>194718</v>
      </c>
      <c r="H40" s="734">
        <v>194718</v>
      </c>
      <c r="I40" s="734">
        <v>184072</v>
      </c>
      <c r="J40" s="734">
        <v>184072</v>
      </c>
      <c r="K40" s="734">
        <v>184072</v>
      </c>
      <c r="L40" s="734">
        <v>10646</v>
      </c>
    </row>
    <row r="41" spans="1:12">
      <c r="E41" s="730" t="s">
        <v>2150</v>
      </c>
      <c r="F41" s="735">
        <v>0</v>
      </c>
      <c r="G41" s="735">
        <v>32336482.530000001</v>
      </c>
      <c r="H41" s="735">
        <v>32336482.530000001</v>
      </c>
      <c r="I41" s="735">
        <v>30164341.030000001</v>
      </c>
      <c r="J41" s="735">
        <v>30164341.030000001</v>
      </c>
      <c r="K41" s="735">
        <v>29971039.719999999</v>
      </c>
      <c r="L41" s="735">
        <v>2172141.5</v>
      </c>
    </row>
    <row r="44" spans="1:12">
      <c r="A44" s="732" t="s">
        <v>2159</v>
      </c>
      <c r="C44" s="732" t="s">
        <v>2160</v>
      </c>
    </row>
    <row r="45" spans="1:12">
      <c r="A45" s="733" t="s">
        <v>954</v>
      </c>
      <c r="B45" s="733" t="s">
        <v>391</v>
      </c>
      <c r="F45" s="734">
        <v>0</v>
      </c>
      <c r="G45" s="734">
        <v>278820.15999999997</v>
      </c>
      <c r="H45" s="734">
        <v>278820.15999999997</v>
      </c>
      <c r="I45" s="734">
        <v>278820.15999999997</v>
      </c>
      <c r="J45" s="734">
        <v>278820.15999999997</v>
      </c>
      <c r="K45" s="734">
        <v>278820.15999999997</v>
      </c>
      <c r="L45" s="734">
        <v>0</v>
      </c>
    </row>
    <row r="46" spans="1:12">
      <c r="E46" s="730" t="s">
        <v>2150</v>
      </c>
      <c r="F46" s="735">
        <v>0</v>
      </c>
      <c r="G46" s="735">
        <v>278820.15999999997</v>
      </c>
      <c r="H46" s="735">
        <v>278820.15999999997</v>
      </c>
      <c r="I46" s="735">
        <v>278820.15999999997</v>
      </c>
      <c r="J46" s="735">
        <v>278820.15999999997</v>
      </c>
      <c r="K46" s="735">
        <v>278820.15999999997</v>
      </c>
      <c r="L46" s="735">
        <v>0</v>
      </c>
    </row>
    <row r="49" spans="1:12">
      <c r="A49" s="732" t="s">
        <v>2161</v>
      </c>
      <c r="C49" s="732" t="s">
        <v>2160</v>
      </c>
    </row>
    <row r="50" spans="1:12">
      <c r="A50" s="733" t="s">
        <v>954</v>
      </c>
      <c r="B50" s="733" t="s">
        <v>391</v>
      </c>
      <c r="F50" s="734">
        <v>0</v>
      </c>
      <c r="G50" s="734">
        <v>2039771</v>
      </c>
      <c r="H50" s="734">
        <v>2039771</v>
      </c>
      <c r="I50" s="734">
        <v>2037659.56</v>
      </c>
      <c r="J50" s="734">
        <v>2037659.56</v>
      </c>
      <c r="K50" s="734">
        <v>2037659.56</v>
      </c>
      <c r="L50" s="734">
        <v>2111.44</v>
      </c>
    </row>
    <row r="51" spans="1:12">
      <c r="E51" s="730" t="s">
        <v>2150</v>
      </c>
      <c r="F51" s="735">
        <v>0</v>
      </c>
      <c r="G51" s="735">
        <v>2039771</v>
      </c>
      <c r="H51" s="735">
        <v>2039771</v>
      </c>
      <c r="I51" s="735">
        <v>2037659.56</v>
      </c>
      <c r="J51" s="735">
        <v>2037659.56</v>
      </c>
      <c r="K51" s="735">
        <v>2037659.56</v>
      </c>
      <c r="L51" s="735">
        <v>2111.44</v>
      </c>
    </row>
    <row r="54" spans="1:12">
      <c r="A54" s="732" t="s">
        <v>2162</v>
      </c>
      <c r="C54" s="732" t="s">
        <v>2160</v>
      </c>
    </row>
    <row r="55" spans="1:12">
      <c r="A55" s="733" t="s">
        <v>954</v>
      </c>
      <c r="B55" s="733" t="s">
        <v>391</v>
      </c>
      <c r="F55" s="734">
        <v>0</v>
      </c>
      <c r="G55" s="734">
        <v>3046181.57</v>
      </c>
      <c r="H55" s="734">
        <v>3046181.57</v>
      </c>
      <c r="I55" s="734">
        <v>3046181.56</v>
      </c>
      <c r="J55" s="734">
        <v>3046181.56</v>
      </c>
      <c r="K55" s="734">
        <v>3046181.56</v>
      </c>
      <c r="L55" s="734">
        <v>0.01</v>
      </c>
    </row>
    <row r="56" spans="1:12">
      <c r="E56" s="730" t="s">
        <v>2150</v>
      </c>
      <c r="F56" s="735">
        <v>0</v>
      </c>
      <c r="G56" s="735">
        <v>3046181.57</v>
      </c>
      <c r="H56" s="735">
        <v>3046181.57</v>
      </c>
      <c r="I56" s="735">
        <v>3046181.56</v>
      </c>
      <c r="J56" s="735">
        <v>3046181.56</v>
      </c>
      <c r="K56" s="735">
        <v>3046181.56</v>
      </c>
      <c r="L56" s="735">
        <v>0.01</v>
      </c>
    </row>
    <row r="59" spans="1:12">
      <c r="A59" s="732" t="s">
        <v>2163</v>
      </c>
      <c r="C59" s="732" t="s">
        <v>2160</v>
      </c>
    </row>
    <row r="60" spans="1:12">
      <c r="A60" s="733" t="s">
        <v>954</v>
      </c>
      <c r="B60" s="733" t="s">
        <v>391</v>
      </c>
      <c r="F60" s="734">
        <v>0</v>
      </c>
      <c r="G60" s="734">
        <v>179596.16</v>
      </c>
      <c r="H60" s="734">
        <v>179596.16</v>
      </c>
      <c r="I60" s="734">
        <v>179596.16</v>
      </c>
      <c r="J60" s="734">
        <v>179596.16</v>
      </c>
      <c r="K60" s="734">
        <v>179596.16</v>
      </c>
      <c r="L60" s="734">
        <v>0</v>
      </c>
    </row>
    <row r="61" spans="1:12">
      <c r="E61" s="730" t="s">
        <v>2150</v>
      </c>
      <c r="F61" s="735">
        <v>0</v>
      </c>
      <c r="G61" s="735">
        <v>179596.16</v>
      </c>
      <c r="H61" s="735">
        <v>179596.16</v>
      </c>
      <c r="I61" s="735">
        <v>179596.16</v>
      </c>
      <c r="J61" s="735">
        <v>179596.16</v>
      </c>
      <c r="K61" s="735">
        <v>179596.16</v>
      </c>
      <c r="L61" s="735">
        <v>0</v>
      </c>
    </row>
    <row r="64" spans="1:12">
      <c r="A64" s="732" t="s">
        <v>2164</v>
      </c>
      <c r="C64" s="732" t="s">
        <v>2160</v>
      </c>
    </row>
    <row r="65" spans="1:12">
      <c r="A65" s="733" t="s">
        <v>954</v>
      </c>
      <c r="B65" s="733" t="s">
        <v>391</v>
      </c>
      <c r="F65" s="734">
        <v>0</v>
      </c>
      <c r="G65" s="734">
        <v>3985324.96</v>
      </c>
      <c r="H65" s="734">
        <v>3985324.96</v>
      </c>
      <c r="I65" s="734">
        <v>3983153.89</v>
      </c>
      <c r="J65" s="734">
        <v>3983153.89</v>
      </c>
      <c r="K65" s="734">
        <v>3983153.89</v>
      </c>
      <c r="L65" s="734">
        <v>2171.0700000000002</v>
      </c>
    </row>
    <row r="66" spans="1:12">
      <c r="E66" s="730" t="s">
        <v>2150</v>
      </c>
      <c r="F66" s="735">
        <v>0</v>
      </c>
      <c r="G66" s="735">
        <v>3985324.96</v>
      </c>
      <c r="H66" s="735">
        <v>3985324.96</v>
      </c>
      <c r="I66" s="735">
        <v>3983153.89</v>
      </c>
      <c r="J66" s="735">
        <v>3983153.89</v>
      </c>
      <c r="K66" s="735">
        <v>3983153.89</v>
      </c>
      <c r="L66" s="735">
        <v>2171.0700000000002</v>
      </c>
    </row>
    <row r="69" spans="1:12">
      <c r="A69" s="732" t="s">
        <v>2165</v>
      </c>
      <c r="C69" s="732" t="s">
        <v>2160</v>
      </c>
    </row>
    <row r="70" spans="1:12">
      <c r="A70" s="733" t="s">
        <v>954</v>
      </c>
      <c r="B70" s="733" t="s">
        <v>391</v>
      </c>
      <c r="F70" s="734">
        <v>0</v>
      </c>
      <c r="G70" s="734">
        <v>24140177.600000001</v>
      </c>
      <c r="H70" s="734">
        <v>24140177.600000001</v>
      </c>
      <c r="I70" s="734">
        <v>24140177.600000001</v>
      </c>
      <c r="J70" s="734">
        <v>24140177.600000001</v>
      </c>
      <c r="K70" s="734">
        <v>23638995.109999999</v>
      </c>
      <c r="L70" s="734">
        <v>0</v>
      </c>
    </row>
    <row r="71" spans="1:12">
      <c r="E71" s="730" t="s">
        <v>2150</v>
      </c>
      <c r="F71" s="735">
        <v>0</v>
      </c>
      <c r="G71" s="735">
        <v>24140177.600000001</v>
      </c>
      <c r="H71" s="735">
        <v>24140177.600000001</v>
      </c>
      <c r="I71" s="735">
        <v>24140177.600000001</v>
      </c>
      <c r="J71" s="735">
        <v>24140177.600000001</v>
      </c>
      <c r="K71" s="735">
        <v>23638995.109999999</v>
      </c>
      <c r="L71" s="735">
        <v>0</v>
      </c>
    </row>
    <row r="74" spans="1:12">
      <c r="A74" s="732" t="s">
        <v>2166</v>
      </c>
      <c r="C74" s="732" t="s">
        <v>2167</v>
      </c>
    </row>
    <row r="75" spans="1:12">
      <c r="A75" s="733" t="s">
        <v>1772</v>
      </c>
      <c r="B75" s="733" t="s">
        <v>438</v>
      </c>
      <c r="F75" s="734">
        <v>0</v>
      </c>
      <c r="G75" s="734">
        <v>248262.66</v>
      </c>
      <c r="H75" s="734">
        <v>248262.66</v>
      </c>
      <c r="I75" s="734">
        <v>0</v>
      </c>
      <c r="J75" s="734">
        <v>0</v>
      </c>
      <c r="K75" s="734">
        <v>0</v>
      </c>
      <c r="L75" s="734">
        <v>248262.66</v>
      </c>
    </row>
    <row r="76" spans="1:12">
      <c r="E76" s="730" t="s">
        <v>2150</v>
      </c>
      <c r="F76" s="735">
        <v>0</v>
      </c>
      <c r="G76" s="735">
        <v>248262.66</v>
      </c>
      <c r="H76" s="735">
        <v>248262.66</v>
      </c>
      <c r="I76" s="735">
        <v>0</v>
      </c>
      <c r="J76" s="735">
        <v>0</v>
      </c>
      <c r="K76" s="735">
        <v>0</v>
      </c>
      <c r="L76" s="735">
        <v>248262.66</v>
      </c>
    </row>
    <row r="79" spans="1:12">
      <c r="A79" s="732" t="s">
        <v>2168</v>
      </c>
      <c r="C79" s="732" t="s">
        <v>2167</v>
      </c>
    </row>
    <row r="80" spans="1:12">
      <c r="A80" s="733" t="s">
        <v>950</v>
      </c>
      <c r="B80" s="733" t="s">
        <v>389</v>
      </c>
      <c r="F80" s="734">
        <v>0</v>
      </c>
      <c r="G80" s="734">
        <v>4980560.0999999996</v>
      </c>
      <c r="H80" s="734">
        <v>4980560.0999999996</v>
      </c>
      <c r="I80" s="734">
        <v>4980560.0999999996</v>
      </c>
      <c r="J80" s="734">
        <v>4980560.0999999996</v>
      </c>
      <c r="K80" s="734">
        <v>4980560.0999999996</v>
      </c>
      <c r="L80" s="734">
        <v>0</v>
      </c>
    </row>
    <row r="81" spans="1:12">
      <c r="A81" s="733" t="s">
        <v>1742</v>
      </c>
      <c r="B81" s="733" t="s">
        <v>425</v>
      </c>
      <c r="F81" s="734">
        <v>0</v>
      </c>
      <c r="G81" s="734">
        <v>3528110.5</v>
      </c>
      <c r="H81" s="734">
        <v>3528110.5</v>
      </c>
      <c r="I81" s="734">
        <v>3528110.5</v>
      </c>
      <c r="J81" s="734">
        <v>3528110.5</v>
      </c>
      <c r="K81" s="734">
        <v>3528110.5</v>
      </c>
      <c r="L81" s="734">
        <v>0</v>
      </c>
    </row>
    <row r="82" spans="1:12">
      <c r="E82" s="730" t="s">
        <v>2150</v>
      </c>
      <c r="F82" s="735">
        <v>0</v>
      </c>
      <c r="G82" s="735">
        <v>8508670.5999999996</v>
      </c>
      <c r="H82" s="735">
        <v>8508670.5999999996</v>
      </c>
      <c r="I82" s="735">
        <v>8508670.5999999996</v>
      </c>
      <c r="J82" s="735">
        <v>8508670.5999999996</v>
      </c>
      <c r="K82" s="735">
        <v>8508670.5999999996</v>
      </c>
      <c r="L82" s="735">
        <v>0</v>
      </c>
    </row>
    <row r="85" spans="1:12">
      <c r="A85" s="732" t="s">
        <v>2169</v>
      </c>
      <c r="C85" s="732" t="s">
        <v>2170</v>
      </c>
    </row>
    <row r="86" spans="1:12">
      <c r="A86" s="733" t="s">
        <v>946</v>
      </c>
      <c r="B86" s="733" t="s">
        <v>387</v>
      </c>
      <c r="F86" s="734">
        <v>0</v>
      </c>
      <c r="G86" s="734">
        <v>0.21</v>
      </c>
      <c r="H86" s="734">
        <v>0.21</v>
      </c>
      <c r="I86" s="734">
        <v>0</v>
      </c>
      <c r="J86" s="734">
        <v>0</v>
      </c>
      <c r="K86" s="734">
        <v>0</v>
      </c>
      <c r="L86" s="734">
        <v>0.21</v>
      </c>
    </row>
    <row r="87" spans="1:12">
      <c r="A87" s="733" t="s">
        <v>1796</v>
      </c>
      <c r="B87" s="733" t="s">
        <v>448</v>
      </c>
      <c r="F87" s="734">
        <v>0</v>
      </c>
      <c r="G87" s="734">
        <v>206602056</v>
      </c>
      <c r="H87" s="734">
        <v>206602056</v>
      </c>
      <c r="I87" s="734">
        <v>206602056</v>
      </c>
      <c r="J87" s="734">
        <v>206602056</v>
      </c>
      <c r="K87" s="734">
        <v>206602056</v>
      </c>
      <c r="L87" s="734">
        <v>0</v>
      </c>
    </row>
    <row r="88" spans="1:12">
      <c r="E88" s="730" t="s">
        <v>2150</v>
      </c>
      <c r="F88" s="735">
        <v>0</v>
      </c>
      <c r="G88" s="735">
        <v>206602056.21000001</v>
      </c>
      <c r="H88" s="735">
        <v>206602056.21000001</v>
      </c>
      <c r="I88" s="735">
        <v>206602056</v>
      </c>
      <c r="J88" s="735">
        <v>206602056</v>
      </c>
      <c r="K88" s="735">
        <v>206602056</v>
      </c>
      <c r="L88" s="735">
        <v>0.21</v>
      </c>
    </row>
    <row r="91" spans="1:12">
      <c r="A91" s="732" t="s">
        <v>2171</v>
      </c>
      <c r="C91" s="732" t="s">
        <v>2170</v>
      </c>
    </row>
    <row r="92" spans="1:12">
      <c r="A92" s="733" t="s">
        <v>978</v>
      </c>
      <c r="B92" s="733" t="s">
        <v>402</v>
      </c>
      <c r="F92" s="734">
        <v>0</v>
      </c>
      <c r="G92" s="734">
        <v>510000</v>
      </c>
      <c r="H92" s="734">
        <v>510000</v>
      </c>
      <c r="I92" s="734">
        <v>510000</v>
      </c>
      <c r="J92" s="734">
        <v>510000</v>
      </c>
      <c r="K92" s="734">
        <v>510000</v>
      </c>
      <c r="L92" s="734">
        <v>0</v>
      </c>
    </row>
    <row r="93" spans="1:12">
      <c r="E93" s="730" t="s">
        <v>2150</v>
      </c>
      <c r="F93" s="735">
        <v>0</v>
      </c>
      <c r="G93" s="735">
        <v>510000</v>
      </c>
      <c r="H93" s="735">
        <v>510000</v>
      </c>
      <c r="I93" s="735">
        <v>510000</v>
      </c>
      <c r="J93" s="735">
        <v>510000</v>
      </c>
      <c r="K93" s="735">
        <v>510000</v>
      </c>
      <c r="L93" s="735">
        <v>0</v>
      </c>
    </row>
    <row r="96" spans="1:12">
      <c r="A96" s="732" t="s">
        <v>2172</v>
      </c>
      <c r="C96" s="732" t="s">
        <v>2173</v>
      </c>
    </row>
    <row r="97" spans="1:12">
      <c r="A97" s="733" t="s">
        <v>968</v>
      </c>
      <c r="B97" s="733" t="s">
        <v>397</v>
      </c>
      <c r="F97" s="734">
        <v>0</v>
      </c>
      <c r="G97" s="734">
        <v>4000</v>
      </c>
      <c r="H97" s="734">
        <v>4000</v>
      </c>
      <c r="I97" s="734">
        <v>4000</v>
      </c>
      <c r="J97" s="734">
        <v>4000</v>
      </c>
      <c r="K97" s="734">
        <v>4000</v>
      </c>
      <c r="L97" s="734">
        <v>0</v>
      </c>
    </row>
    <row r="98" spans="1:12">
      <c r="E98" s="730" t="s">
        <v>2150</v>
      </c>
      <c r="F98" s="735">
        <v>0</v>
      </c>
      <c r="G98" s="735">
        <v>4000</v>
      </c>
      <c r="H98" s="735">
        <v>4000</v>
      </c>
      <c r="I98" s="735">
        <v>4000</v>
      </c>
      <c r="J98" s="735">
        <v>4000</v>
      </c>
      <c r="K98" s="735">
        <v>4000</v>
      </c>
      <c r="L98" s="735">
        <v>0</v>
      </c>
    </row>
    <row r="101" spans="1:12">
      <c r="A101" s="732" t="s">
        <v>2174</v>
      </c>
      <c r="C101" s="732" t="s">
        <v>2175</v>
      </c>
    </row>
    <row r="102" spans="1:12">
      <c r="A102" s="733" t="s">
        <v>968</v>
      </c>
      <c r="B102" s="733" t="s">
        <v>397</v>
      </c>
      <c r="F102" s="734">
        <v>0</v>
      </c>
      <c r="G102" s="734">
        <v>5854.07</v>
      </c>
      <c r="H102" s="734">
        <v>5854.07</v>
      </c>
      <c r="I102" s="734">
        <v>5854.07</v>
      </c>
      <c r="J102" s="734">
        <v>5854.07</v>
      </c>
      <c r="K102" s="734">
        <v>5854.07</v>
      </c>
      <c r="L102" s="734">
        <v>0</v>
      </c>
    </row>
    <row r="103" spans="1:12">
      <c r="E103" s="730" t="s">
        <v>2150</v>
      </c>
      <c r="F103" s="735">
        <v>0</v>
      </c>
      <c r="G103" s="735">
        <v>5854.07</v>
      </c>
      <c r="H103" s="735">
        <v>5854.07</v>
      </c>
      <c r="I103" s="735">
        <v>5854.07</v>
      </c>
      <c r="J103" s="735">
        <v>5854.07</v>
      </c>
      <c r="K103" s="735">
        <v>5854.07</v>
      </c>
      <c r="L103" s="735">
        <v>0</v>
      </c>
    </row>
    <row r="106" spans="1:12">
      <c r="A106" s="732" t="s">
        <v>2176</v>
      </c>
      <c r="C106" s="732" t="s">
        <v>2177</v>
      </c>
    </row>
    <row r="107" spans="1:12">
      <c r="A107" s="733" t="s">
        <v>974</v>
      </c>
      <c r="B107" s="733" t="s">
        <v>400</v>
      </c>
      <c r="F107" s="734">
        <v>0</v>
      </c>
      <c r="G107" s="734">
        <v>927960</v>
      </c>
      <c r="H107" s="734">
        <v>927960</v>
      </c>
      <c r="I107" s="734">
        <v>927960</v>
      </c>
      <c r="J107" s="734">
        <v>927960</v>
      </c>
      <c r="K107" s="734">
        <v>927960</v>
      </c>
      <c r="L107" s="734">
        <v>0</v>
      </c>
    </row>
    <row r="108" spans="1:12">
      <c r="E108" s="730" t="s">
        <v>2150</v>
      </c>
      <c r="F108" s="735">
        <v>0</v>
      </c>
      <c r="G108" s="735">
        <v>927960</v>
      </c>
      <c r="H108" s="735">
        <v>927960</v>
      </c>
      <c r="I108" s="735">
        <v>927960</v>
      </c>
      <c r="J108" s="735">
        <v>927960</v>
      </c>
      <c r="K108" s="735">
        <v>927960</v>
      </c>
      <c r="L108" s="735">
        <v>0</v>
      </c>
    </row>
    <row r="111" spans="1:12">
      <c r="A111" s="732" t="s">
        <v>2178</v>
      </c>
      <c r="C111" s="732" t="s">
        <v>2179</v>
      </c>
    </row>
    <row r="112" spans="1:12">
      <c r="A112" s="733" t="s">
        <v>1780</v>
      </c>
      <c r="B112" s="733" t="s">
        <v>441</v>
      </c>
      <c r="F112" s="734">
        <v>0</v>
      </c>
      <c r="G112" s="734">
        <v>11917550.77</v>
      </c>
      <c r="H112" s="734">
        <v>11917550.77</v>
      </c>
      <c r="I112" s="734">
        <v>11917550.77</v>
      </c>
      <c r="J112" s="734">
        <v>11917550.77</v>
      </c>
      <c r="K112" s="734">
        <v>11917550.77</v>
      </c>
      <c r="L112" s="734">
        <v>0</v>
      </c>
    </row>
    <row r="113" spans="1:12">
      <c r="E113" s="730" t="s">
        <v>2150</v>
      </c>
      <c r="F113" s="735">
        <v>0</v>
      </c>
      <c r="G113" s="735">
        <v>11917550.77</v>
      </c>
      <c r="H113" s="735">
        <v>11917550.77</v>
      </c>
      <c r="I113" s="735">
        <v>11917550.77</v>
      </c>
      <c r="J113" s="735">
        <v>11917550.77</v>
      </c>
      <c r="K113" s="735">
        <v>11917550.77</v>
      </c>
      <c r="L113" s="735">
        <v>0</v>
      </c>
    </row>
    <row r="116" spans="1:12">
      <c r="A116" s="732" t="s">
        <v>2180</v>
      </c>
      <c r="C116" s="732" t="s">
        <v>2181</v>
      </c>
    </row>
    <row r="117" spans="1:12">
      <c r="A117" s="733" t="s">
        <v>1780</v>
      </c>
      <c r="B117" s="733" t="s">
        <v>441</v>
      </c>
      <c r="F117" s="734">
        <v>0</v>
      </c>
      <c r="G117" s="734">
        <v>7465</v>
      </c>
      <c r="H117" s="734">
        <v>7465</v>
      </c>
      <c r="I117" s="734">
        <v>7465</v>
      </c>
      <c r="J117" s="734">
        <v>7465</v>
      </c>
      <c r="K117" s="734">
        <v>7465</v>
      </c>
      <c r="L117" s="734">
        <v>0</v>
      </c>
    </row>
    <row r="118" spans="1:12">
      <c r="E118" s="730" t="s">
        <v>2150</v>
      </c>
      <c r="F118" s="735">
        <v>0</v>
      </c>
      <c r="G118" s="735">
        <v>7465</v>
      </c>
      <c r="H118" s="735">
        <v>7465</v>
      </c>
      <c r="I118" s="735">
        <v>7465</v>
      </c>
      <c r="J118" s="735">
        <v>7465</v>
      </c>
      <c r="K118" s="735">
        <v>7465</v>
      </c>
      <c r="L118" s="735">
        <v>0</v>
      </c>
    </row>
    <row r="121" spans="1:12">
      <c r="A121" s="732" t="s">
        <v>2182</v>
      </c>
      <c r="C121" s="732" t="s">
        <v>2183</v>
      </c>
    </row>
    <row r="122" spans="1:12">
      <c r="A122" s="733" t="s">
        <v>1780</v>
      </c>
      <c r="B122" s="733" t="s">
        <v>441</v>
      </c>
      <c r="F122" s="734">
        <v>0</v>
      </c>
      <c r="G122" s="734">
        <v>17728</v>
      </c>
      <c r="H122" s="734">
        <v>17728</v>
      </c>
      <c r="I122" s="734">
        <v>17728</v>
      </c>
      <c r="J122" s="734">
        <v>17728</v>
      </c>
      <c r="K122" s="734">
        <v>17728</v>
      </c>
      <c r="L122" s="734">
        <v>0</v>
      </c>
    </row>
    <row r="123" spans="1:12">
      <c r="E123" s="730" t="s">
        <v>2150</v>
      </c>
      <c r="F123" s="735">
        <v>0</v>
      </c>
      <c r="G123" s="735">
        <v>17728</v>
      </c>
      <c r="H123" s="735">
        <v>17728</v>
      </c>
      <c r="I123" s="735">
        <v>17728</v>
      </c>
      <c r="J123" s="735">
        <v>17728</v>
      </c>
      <c r="K123" s="735">
        <v>17728</v>
      </c>
      <c r="L123" s="735">
        <v>0</v>
      </c>
    </row>
    <row r="126" spans="1:12">
      <c r="A126" s="732" t="s">
        <v>2184</v>
      </c>
      <c r="C126" s="732" t="s">
        <v>2185</v>
      </c>
    </row>
    <row r="127" spans="1:12">
      <c r="A127" s="733" t="s">
        <v>948</v>
      </c>
      <c r="B127" s="733" t="s">
        <v>388</v>
      </c>
      <c r="F127" s="734">
        <v>0</v>
      </c>
      <c r="G127" s="734">
        <v>38196520.18</v>
      </c>
      <c r="H127" s="734">
        <v>38196520.18</v>
      </c>
      <c r="I127" s="734">
        <v>38196520.18</v>
      </c>
      <c r="J127" s="734">
        <v>38196520.18</v>
      </c>
      <c r="K127" s="734">
        <v>38196520.18</v>
      </c>
      <c r="L127" s="734">
        <v>0</v>
      </c>
    </row>
    <row r="128" spans="1:12">
      <c r="E128" s="730" t="s">
        <v>2150</v>
      </c>
      <c r="F128" s="735">
        <v>0</v>
      </c>
      <c r="G128" s="735">
        <v>38196520.18</v>
      </c>
      <c r="H128" s="735">
        <v>38196520.18</v>
      </c>
      <c r="I128" s="735">
        <v>38196520.18</v>
      </c>
      <c r="J128" s="735">
        <v>38196520.18</v>
      </c>
      <c r="K128" s="735">
        <v>38196520.18</v>
      </c>
      <c r="L128" s="735">
        <v>0</v>
      </c>
    </row>
    <row r="131" spans="1:12">
      <c r="A131" s="732" t="s">
        <v>2186</v>
      </c>
      <c r="C131" s="732" t="s">
        <v>2187</v>
      </c>
    </row>
    <row r="132" spans="1:12">
      <c r="A132" s="733" t="s">
        <v>934</v>
      </c>
      <c r="B132" s="733" t="s">
        <v>381</v>
      </c>
      <c r="F132" s="734">
        <v>0</v>
      </c>
      <c r="G132" s="734">
        <v>687125.82</v>
      </c>
      <c r="H132" s="734">
        <v>687125.82</v>
      </c>
      <c r="I132" s="734">
        <v>687125.82</v>
      </c>
      <c r="J132" s="734">
        <v>687125.82</v>
      </c>
      <c r="K132" s="734">
        <v>687125.82</v>
      </c>
      <c r="L132" s="734">
        <v>0</v>
      </c>
    </row>
    <row r="133" spans="1:12">
      <c r="A133" s="733" t="s">
        <v>938</v>
      </c>
      <c r="B133" s="733" t="s">
        <v>383</v>
      </c>
      <c r="F133" s="734">
        <v>0</v>
      </c>
      <c r="G133" s="734">
        <v>110433533.3</v>
      </c>
      <c r="H133" s="734">
        <v>110433533.3</v>
      </c>
      <c r="I133" s="734">
        <v>110433533.3</v>
      </c>
      <c r="J133" s="734">
        <v>110433533.3</v>
      </c>
      <c r="K133" s="734">
        <v>110433533.3</v>
      </c>
      <c r="L133" s="734">
        <v>0</v>
      </c>
    </row>
    <row r="134" spans="1:12">
      <c r="A134" s="733" t="s">
        <v>946</v>
      </c>
      <c r="B134" s="733" t="s">
        <v>387</v>
      </c>
      <c r="F134" s="734">
        <v>0</v>
      </c>
      <c r="G134" s="734">
        <v>367266.66</v>
      </c>
      <c r="H134" s="734">
        <v>367266.66</v>
      </c>
      <c r="I134" s="734">
        <v>0</v>
      </c>
      <c r="J134" s="734">
        <v>0</v>
      </c>
      <c r="K134" s="734">
        <v>0</v>
      </c>
      <c r="L134" s="734">
        <v>367266.66</v>
      </c>
    </row>
    <row r="135" spans="1:12">
      <c r="A135" s="733" t="s">
        <v>948</v>
      </c>
      <c r="B135" s="733" t="s">
        <v>388</v>
      </c>
      <c r="F135" s="734">
        <v>0</v>
      </c>
      <c r="G135" s="734">
        <v>61483472.039999999</v>
      </c>
      <c r="H135" s="734">
        <v>61483472.039999999</v>
      </c>
      <c r="I135" s="734">
        <v>61483472.039999999</v>
      </c>
      <c r="J135" s="734">
        <v>61483472.039999999</v>
      </c>
      <c r="K135" s="734">
        <v>61483472.039999999</v>
      </c>
      <c r="L135" s="734">
        <v>0</v>
      </c>
    </row>
    <row r="136" spans="1:12">
      <c r="A136" s="733" t="s">
        <v>950</v>
      </c>
      <c r="B136" s="733" t="s">
        <v>389</v>
      </c>
      <c r="F136" s="734">
        <v>0</v>
      </c>
      <c r="G136" s="734">
        <v>1250000</v>
      </c>
      <c r="H136" s="734">
        <v>1250000</v>
      </c>
      <c r="I136" s="734">
        <v>1250000</v>
      </c>
      <c r="J136" s="734">
        <v>1250000</v>
      </c>
      <c r="K136" s="734">
        <v>1250000</v>
      </c>
      <c r="L136" s="734">
        <v>0</v>
      </c>
    </row>
    <row r="137" spans="1:12">
      <c r="A137" s="733" t="s">
        <v>952</v>
      </c>
      <c r="B137" s="733" t="s">
        <v>390</v>
      </c>
      <c r="F137" s="734">
        <v>0</v>
      </c>
      <c r="G137" s="734">
        <v>17413.7</v>
      </c>
      <c r="H137" s="734">
        <v>17413.7</v>
      </c>
      <c r="I137" s="734">
        <v>17413.7</v>
      </c>
      <c r="J137" s="734">
        <v>17413.7</v>
      </c>
      <c r="K137" s="734">
        <v>17413.7</v>
      </c>
      <c r="L137" s="734">
        <v>0</v>
      </c>
    </row>
    <row r="138" spans="1:12">
      <c r="A138" s="733" t="s">
        <v>966</v>
      </c>
      <c r="B138" s="733" t="s">
        <v>396</v>
      </c>
      <c r="F138" s="734">
        <v>0</v>
      </c>
      <c r="G138" s="734">
        <v>203888</v>
      </c>
      <c r="H138" s="734">
        <v>203888</v>
      </c>
      <c r="I138" s="734">
        <v>203888</v>
      </c>
      <c r="J138" s="734">
        <v>203888</v>
      </c>
      <c r="K138" s="734">
        <v>203888</v>
      </c>
      <c r="L138" s="734">
        <v>0</v>
      </c>
    </row>
    <row r="139" spans="1:12">
      <c r="A139" s="733" t="s">
        <v>970</v>
      </c>
      <c r="B139" s="733" t="s">
        <v>398</v>
      </c>
      <c r="F139" s="734">
        <v>0</v>
      </c>
      <c r="G139" s="734">
        <v>367488</v>
      </c>
      <c r="H139" s="734">
        <v>367488</v>
      </c>
      <c r="I139" s="734">
        <v>367488</v>
      </c>
      <c r="J139" s="734">
        <v>367488</v>
      </c>
      <c r="K139" s="734">
        <v>367488</v>
      </c>
      <c r="L139" s="734">
        <v>0</v>
      </c>
    </row>
    <row r="140" spans="1:12">
      <c r="A140" s="733" t="s">
        <v>974</v>
      </c>
      <c r="B140" s="733" t="s">
        <v>400</v>
      </c>
      <c r="F140" s="734">
        <v>0</v>
      </c>
      <c r="G140" s="734">
        <v>70325</v>
      </c>
      <c r="H140" s="734">
        <v>70325</v>
      </c>
      <c r="I140" s="734">
        <v>70325</v>
      </c>
      <c r="J140" s="734">
        <v>70325</v>
      </c>
      <c r="K140" s="734">
        <v>70325</v>
      </c>
      <c r="L140" s="734">
        <v>0</v>
      </c>
    </row>
    <row r="141" spans="1:12">
      <c r="A141" s="733" t="s">
        <v>1740</v>
      </c>
      <c r="B141" s="733" t="s">
        <v>2153</v>
      </c>
      <c r="F141" s="734">
        <v>0</v>
      </c>
      <c r="G141" s="734">
        <v>2990378.79</v>
      </c>
      <c r="H141" s="734">
        <v>2990378.79</v>
      </c>
      <c r="I141" s="734">
        <v>2990378.79</v>
      </c>
      <c r="J141" s="734">
        <v>2990378.79</v>
      </c>
      <c r="K141" s="734">
        <v>2990378.79</v>
      </c>
      <c r="L141" s="734">
        <v>0</v>
      </c>
    </row>
    <row r="142" spans="1:12">
      <c r="A142" s="733" t="s">
        <v>1762</v>
      </c>
      <c r="B142" s="733" t="s">
        <v>434</v>
      </c>
      <c r="F142" s="734">
        <v>0</v>
      </c>
      <c r="G142" s="734">
        <v>499982.84</v>
      </c>
      <c r="H142" s="734">
        <v>499982.84</v>
      </c>
      <c r="I142" s="734">
        <v>499982.84</v>
      </c>
      <c r="J142" s="734">
        <v>499982.84</v>
      </c>
      <c r="K142" s="734">
        <v>499982.84</v>
      </c>
      <c r="L142" s="734">
        <v>0</v>
      </c>
    </row>
    <row r="143" spans="1:12">
      <c r="A143" s="733" t="s">
        <v>1766</v>
      </c>
      <c r="B143" s="733" t="s">
        <v>436</v>
      </c>
      <c r="F143" s="734">
        <v>0</v>
      </c>
      <c r="G143" s="734">
        <v>157325.87</v>
      </c>
      <c r="H143" s="734">
        <v>157325.87</v>
      </c>
      <c r="I143" s="734">
        <v>157325.87</v>
      </c>
      <c r="J143" s="734">
        <v>157325.87</v>
      </c>
      <c r="K143" s="734">
        <v>157325.87</v>
      </c>
      <c r="L143" s="734">
        <v>0</v>
      </c>
    </row>
    <row r="144" spans="1:12">
      <c r="A144" s="733" t="s">
        <v>1778</v>
      </c>
      <c r="B144" s="733" t="s">
        <v>440</v>
      </c>
      <c r="F144" s="734">
        <v>0</v>
      </c>
      <c r="G144" s="734">
        <v>99579622.609999999</v>
      </c>
      <c r="H144" s="734">
        <v>99579622.609999999</v>
      </c>
      <c r="I144" s="734">
        <v>99579622.609999999</v>
      </c>
      <c r="J144" s="734">
        <v>99579622.609999999</v>
      </c>
      <c r="K144" s="734">
        <v>99579622.609999999</v>
      </c>
      <c r="L144" s="734">
        <v>0</v>
      </c>
    </row>
    <row r="145" spans="1:12">
      <c r="A145" s="733" t="s">
        <v>1798</v>
      </c>
      <c r="B145" s="733" t="s">
        <v>449</v>
      </c>
      <c r="F145" s="734">
        <v>0</v>
      </c>
      <c r="G145" s="734">
        <v>612287.36</v>
      </c>
      <c r="H145" s="734">
        <v>612287.36</v>
      </c>
      <c r="I145" s="734">
        <v>612287.36</v>
      </c>
      <c r="J145" s="734">
        <v>612287.36</v>
      </c>
      <c r="K145" s="734">
        <v>611648.78</v>
      </c>
      <c r="L145" s="734">
        <v>0</v>
      </c>
    </row>
    <row r="146" spans="1:12">
      <c r="A146" s="733" t="s">
        <v>1850</v>
      </c>
      <c r="B146" s="733" t="s">
        <v>471</v>
      </c>
      <c r="F146" s="734">
        <v>0</v>
      </c>
      <c r="G146" s="734">
        <v>977985.92</v>
      </c>
      <c r="H146" s="734">
        <v>977985.92</v>
      </c>
      <c r="I146" s="734">
        <v>977985.92</v>
      </c>
      <c r="J146" s="734">
        <v>977985.92</v>
      </c>
      <c r="K146" s="734">
        <v>977985.92</v>
      </c>
      <c r="L146" s="734">
        <v>0</v>
      </c>
    </row>
    <row r="147" spans="1:12">
      <c r="A147" s="733" t="s">
        <v>2188</v>
      </c>
      <c r="B147" s="733" t="s">
        <v>475</v>
      </c>
      <c r="F147" s="734">
        <v>0</v>
      </c>
      <c r="G147" s="734">
        <v>90000</v>
      </c>
      <c r="H147" s="734">
        <v>90000</v>
      </c>
      <c r="I147" s="734">
        <v>90000</v>
      </c>
      <c r="J147" s="734">
        <v>90000</v>
      </c>
      <c r="K147" s="734">
        <v>90000</v>
      </c>
      <c r="L147" s="734">
        <v>0</v>
      </c>
    </row>
    <row r="148" spans="1:12">
      <c r="E148" s="730" t="s">
        <v>2150</v>
      </c>
      <c r="F148" s="735">
        <v>0</v>
      </c>
      <c r="G148" s="735">
        <v>279788095.91000003</v>
      </c>
      <c r="H148" s="735">
        <v>279788095.91000003</v>
      </c>
      <c r="I148" s="735">
        <v>279420829.25</v>
      </c>
      <c r="J148" s="735">
        <v>279420829.25</v>
      </c>
      <c r="K148" s="735">
        <v>279420190.67000002</v>
      </c>
      <c r="L148" s="735">
        <v>367266.66</v>
      </c>
    </row>
    <row r="151" spans="1:12">
      <c r="A151" s="732" t="s">
        <v>2189</v>
      </c>
      <c r="C151" s="732" t="s">
        <v>2187</v>
      </c>
    </row>
    <row r="152" spans="1:12">
      <c r="A152" s="733" t="s">
        <v>918</v>
      </c>
      <c r="B152" s="733" t="s">
        <v>377</v>
      </c>
      <c r="F152" s="734">
        <v>0</v>
      </c>
      <c r="G152" s="734">
        <v>10293238.42</v>
      </c>
      <c r="H152" s="734">
        <v>10293238.42</v>
      </c>
      <c r="I152" s="734">
        <v>10293238.42</v>
      </c>
      <c r="J152" s="734">
        <v>10293238.42</v>
      </c>
      <c r="K152" s="734">
        <v>10293238.42</v>
      </c>
      <c r="L152" s="734">
        <v>0</v>
      </c>
    </row>
    <row r="153" spans="1:12">
      <c r="A153" s="733" t="s">
        <v>920</v>
      </c>
      <c r="B153" s="733" t="s">
        <v>378</v>
      </c>
      <c r="F153" s="734">
        <v>0</v>
      </c>
      <c r="G153" s="734">
        <v>6223824.0999999996</v>
      </c>
      <c r="H153" s="734">
        <v>6223824.0999999996</v>
      </c>
      <c r="I153" s="734">
        <v>6223824.0999999996</v>
      </c>
      <c r="J153" s="734">
        <v>6223824.0999999996</v>
      </c>
      <c r="K153" s="734">
        <v>6223824.0999999996</v>
      </c>
      <c r="L153" s="734">
        <v>0</v>
      </c>
    </row>
    <row r="154" spans="1:12">
      <c r="A154" s="733" t="s">
        <v>924</v>
      </c>
      <c r="B154" s="733" t="s">
        <v>379</v>
      </c>
      <c r="F154" s="734">
        <v>0</v>
      </c>
      <c r="G154" s="734">
        <v>3869087.04</v>
      </c>
      <c r="H154" s="734">
        <v>3869087.04</v>
      </c>
      <c r="I154" s="734">
        <v>3869087.04</v>
      </c>
      <c r="J154" s="734">
        <v>3869087.04</v>
      </c>
      <c r="K154" s="734">
        <v>3869087.04</v>
      </c>
      <c r="L154" s="734">
        <v>0</v>
      </c>
    </row>
    <row r="155" spans="1:12">
      <c r="A155" s="733" t="s">
        <v>928</v>
      </c>
      <c r="B155" s="733" t="s">
        <v>380</v>
      </c>
      <c r="F155" s="734">
        <v>0</v>
      </c>
      <c r="G155" s="734">
        <v>2540153.14</v>
      </c>
      <c r="H155" s="734">
        <v>2540153.14</v>
      </c>
      <c r="I155" s="734">
        <v>2540153.14</v>
      </c>
      <c r="J155" s="734">
        <v>2540153.14</v>
      </c>
      <c r="K155" s="734">
        <v>2540153.14</v>
      </c>
      <c r="L155" s="734">
        <v>0</v>
      </c>
    </row>
    <row r="156" spans="1:12">
      <c r="A156" s="733" t="s">
        <v>934</v>
      </c>
      <c r="B156" s="733" t="s">
        <v>381</v>
      </c>
      <c r="F156" s="734">
        <v>0</v>
      </c>
      <c r="G156" s="734">
        <v>12875914.449999999</v>
      </c>
      <c r="H156" s="734">
        <v>12875914.449999999</v>
      </c>
      <c r="I156" s="734">
        <v>12875914.449999999</v>
      </c>
      <c r="J156" s="734">
        <v>12875914.449999999</v>
      </c>
      <c r="K156" s="734">
        <v>12875914.449999999</v>
      </c>
      <c r="L156" s="734">
        <v>0</v>
      </c>
    </row>
    <row r="157" spans="1:12">
      <c r="A157" s="733" t="s">
        <v>936</v>
      </c>
      <c r="B157" s="733" t="s">
        <v>382</v>
      </c>
      <c r="F157" s="734">
        <v>0</v>
      </c>
      <c r="G157" s="734">
        <v>1047602.31</v>
      </c>
      <c r="H157" s="734">
        <v>1047602.31</v>
      </c>
      <c r="I157" s="734">
        <v>1047602.31</v>
      </c>
      <c r="J157" s="734">
        <v>1047602.31</v>
      </c>
      <c r="K157" s="734">
        <v>1047602.31</v>
      </c>
      <c r="L157" s="734">
        <v>0</v>
      </c>
    </row>
    <row r="158" spans="1:12">
      <c r="A158" s="733" t="s">
        <v>938</v>
      </c>
      <c r="B158" s="733" t="s">
        <v>383</v>
      </c>
      <c r="F158" s="734">
        <v>0</v>
      </c>
      <c r="G158" s="734">
        <v>5509583.4100000001</v>
      </c>
      <c r="H158" s="734">
        <v>5509583.4100000001</v>
      </c>
      <c r="I158" s="734">
        <v>5509583.4100000001</v>
      </c>
      <c r="J158" s="734">
        <v>5509583.4100000001</v>
      </c>
      <c r="K158" s="734">
        <v>5509583.4100000001</v>
      </c>
      <c r="L158" s="734">
        <v>0</v>
      </c>
    </row>
    <row r="159" spans="1:12">
      <c r="A159" s="733" t="s">
        <v>940</v>
      </c>
      <c r="B159" s="733" t="s">
        <v>384</v>
      </c>
      <c r="F159" s="734">
        <v>0</v>
      </c>
      <c r="G159" s="734">
        <v>346119.3</v>
      </c>
      <c r="H159" s="734">
        <v>346119.3</v>
      </c>
      <c r="I159" s="734">
        <v>346119.3</v>
      </c>
      <c r="J159" s="734">
        <v>346119.3</v>
      </c>
      <c r="K159" s="734">
        <v>346119.3</v>
      </c>
      <c r="L159" s="734">
        <v>0</v>
      </c>
    </row>
    <row r="160" spans="1:12">
      <c r="A160" s="733" t="s">
        <v>942</v>
      </c>
      <c r="B160" s="733" t="s">
        <v>385</v>
      </c>
      <c r="F160" s="734">
        <v>0</v>
      </c>
      <c r="G160" s="734">
        <v>1898935.1</v>
      </c>
      <c r="H160" s="734">
        <v>1898935.1</v>
      </c>
      <c r="I160" s="734">
        <v>1898935.1</v>
      </c>
      <c r="J160" s="734">
        <v>1898935.1</v>
      </c>
      <c r="K160" s="734">
        <v>1898935.1</v>
      </c>
      <c r="L160" s="734">
        <v>0</v>
      </c>
    </row>
    <row r="161" spans="1:12">
      <c r="A161" s="733" t="s">
        <v>944</v>
      </c>
      <c r="B161" s="733" t="s">
        <v>386</v>
      </c>
      <c r="F161" s="734">
        <v>0</v>
      </c>
      <c r="G161" s="734">
        <v>172282141.66999999</v>
      </c>
      <c r="H161" s="734">
        <v>172282141.66999999</v>
      </c>
      <c r="I161" s="734">
        <v>172282141.66999999</v>
      </c>
      <c r="J161" s="734">
        <v>172282141.66999999</v>
      </c>
      <c r="K161" s="734">
        <v>172167505.88999999</v>
      </c>
      <c r="L161" s="734">
        <v>0</v>
      </c>
    </row>
    <row r="162" spans="1:12">
      <c r="A162" s="733" t="s">
        <v>946</v>
      </c>
      <c r="B162" s="733" t="s">
        <v>387</v>
      </c>
      <c r="F162" s="734">
        <v>1894761092.8299999</v>
      </c>
      <c r="G162" s="734">
        <v>-1886921518.4400001</v>
      </c>
      <c r="H162" s="734">
        <v>7839574.3899999997</v>
      </c>
      <c r="I162" s="734">
        <v>0</v>
      </c>
      <c r="J162" s="734">
        <v>0</v>
      </c>
      <c r="K162" s="734">
        <v>0</v>
      </c>
      <c r="L162" s="734">
        <v>7839574.3899999997</v>
      </c>
    </row>
    <row r="163" spans="1:12">
      <c r="A163" s="733" t="s">
        <v>950</v>
      </c>
      <c r="B163" s="733" t="s">
        <v>389</v>
      </c>
      <c r="F163" s="734">
        <v>0</v>
      </c>
      <c r="G163" s="734">
        <v>64471262.259999998</v>
      </c>
      <c r="H163" s="734">
        <v>64471262.259999998</v>
      </c>
      <c r="I163" s="734">
        <v>64471262.259999998</v>
      </c>
      <c r="J163" s="734">
        <v>64471262.259999998</v>
      </c>
      <c r="K163" s="734">
        <v>64471262.259999998</v>
      </c>
      <c r="L163" s="734">
        <v>0</v>
      </c>
    </row>
    <row r="164" spans="1:12">
      <c r="A164" s="733" t="s">
        <v>952</v>
      </c>
      <c r="B164" s="733" t="s">
        <v>390</v>
      </c>
      <c r="F164" s="734">
        <v>0</v>
      </c>
      <c r="G164" s="734">
        <v>133295831.93000001</v>
      </c>
      <c r="H164" s="734">
        <v>133295831.93000001</v>
      </c>
      <c r="I164" s="734">
        <v>133295831.93000001</v>
      </c>
      <c r="J164" s="734">
        <v>133295831.93000001</v>
      </c>
      <c r="K164" s="734">
        <v>133254780.70999999</v>
      </c>
      <c r="L164" s="734">
        <v>0</v>
      </c>
    </row>
    <row r="165" spans="1:12">
      <c r="A165" s="733" t="s">
        <v>954</v>
      </c>
      <c r="B165" s="733" t="s">
        <v>391</v>
      </c>
      <c r="F165" s="734">
        <v>0</v>
      </c>
      <c r="G165" s="734">
        <v>9569802.2100000009</v>
      </c>
      <c r="H165" s="734">
        <v>9569802.2100000009</v>
      </c>
      <c r="I165" s="734">
        <v>9569802.2100000009</v>
      </c>
      <c r="J165" s="734">
        <v>9569802.2100000009</v>
      </c>
      <c r="K165" s="734">
        <v>9569802.2100000009</v>
      </c>
      <c r="L165" s="734">
        <v>0</v>
      </c>
    </row>
    <row r="166" spans="1:12">
      <c r="A166" s="733" t="s">
        <v>958</v>
      </c>
      <c r="B166" s="733" t="s">
        <v>393</v>
      </c>
      <c r="F166" s="734">
        <v>0</v>
      </c>
      <c r="G166" s="734">
        <v>1743792.25</v>
      </c>
      <c r="H166" s="734">
        <v>1743792.25</v>
      </c>
      <c r="I166" s="734">
        <v>1743792.25</v>
      </c>
      <c r="J166" s="734">
        <v>1743792.25</v>
      </c>
      <c r="K166" s="734">
        <v>1743792.25</v>
      </c>
      <c r="L166" s="734">
        <v>0</v>
      </c>
    </row>
    <row r="167" spans="1:12">
      <c r="A167" s="733" t="s">
        <v>960</v>
      </c>
      <c r="B167" s="733" t="s">
        <v>394</v>
      </c>
      <c r="F167" s="734">
        <v>0</v>
      </c>
      <c r="G167" s="734">
        <v>62474773.799999997</v>
      </c>
      <c r="H167" s="734">
        <v>62474773.799999997</v>
      </c>
      <c r="I167" s="734">
        <v>62474749.789999999</v>
      </c>
      <c r="J167" s="734">
        <v>62474749.789999999</v>
      </c>
      <c r="K167" s="734">
        <v>62474749.789999999</v>
      </c>
      <c r="L167" s="734">
        <v>24.01</v>
      </c>
    </row>
    <row r="168" spans="1:12">
      <c r="A168" s="733" t="s">
        <v>964</v>
      </c>
      <c r="B168" s="733" t="s">
        <v>395</v>
      </c>
      <c r="F168" s="734">
        <v>0</v>
      </c>
      <c r="G168" s="734">
        <v>384824.7</v>
      </c>
      <c r="H168" s="734">
        <v>384824.7</v>
      </c>
      <c r="I168" s="734">
        <v>384824.7</v>
      </c>
      <c r="J168" s="734">
        <v>384824.7</v>
      </c>
      <c r="K168" s="734">
        <v>384824.7</v>
      </c>
      <c r="L168" s="734">
        <v>0</v>
      </c>
    </row>
    <row r="169" spans="1:12">
      <c r="A169" s="733" t="s">
        <v>966</v>
      </c>
      <c r="B169" s="733" t="s">
        <v>396</v>
      </c>
      <c r="F169" s="734">
        <v>0</v>
      </c>
      <c r="G169" s="734">
        <v>630223.06000000006</v>
      </c>
      <c r="H169" s="734">
        <v>630223.06000000006</v>
      </c>
      <c r="I169" s="734">
        <v>630223.06000000006</v>
      </c>
      <c r="J169" s="734">
        <v>630223.06000000006</v>
      </c>
      <c r="K169" s="734">
        <v>630223.06000000006</v>
      </c>
      <c r="L169" s="734">
        <v>0</v>
      </c>
    </row>
    <row r="170" spans="1:12">
      <c r="A170" s="733" t="s">
        <v>968</v>
      </c>
      <c r="B170" s="733" t="s">
        <v>397</v>
      </c>
      <c r="F170" s="734">
        <v>1200000</v>
      </c>
      <c r="G170" s="734">
        <v>2353348.1800000002</v>
      </c>
      <c r="H170" s="734">
        <v>3553348.18</v>
      </c>
      <c r="I170" s="734">
        <v>3553348.18</v>
      </c>
      <c r="J170" s="734">
        <v>3553348.18</v>
      </c>
      <c r="K170" s="734">
        <v>3553348.18</v>
      </c>
      <c r="L170" s="734">
        <v>0</v>
      </c>
    </row>
    <row r="171" spans="1:12">
      <c r="A171" s="733" t="s">
        <v>970</v>
      </c>
      <c r="B171" s="733" t="s">
        <v>398</v>
      </c>
      <c r="F171" s="734">
        <v>0</v>
      </c>
      <c r="G171" s="734">
        <v>21957821.93</v>
      </c>
      <c r="H171" s="734">
        <v>21957821.93</v>
      </c>
      <c r="I171" s="734">
        <v>21957821.870000001</v>
      </c>
      <c r="J171" s="734">
        <v>21957821.870000001</v>
      </c>
      <c r="K171" s="734">
        <v>21957821.870000001</v>
      </c>
      <c r="L171" s="734">
        <v>0.06</v>
      </c>
    </row>
    <row r="172" spans="1:12">
      <c r="A172" s="733" t="s">
        <v>972</v>
      </c>
      <c r="B172" s="733" t="s">
        <v>399</v>
      </c>
      <c r="F172" s="734">
        <v>0</v>
      </c>
      <c r="G172" s="734">
        <v>707783.9</v>
      </c>
      <c r="H172" s="734">
        <v>707783.9</v>
      </c>
      <c r="I172" s="734">
        <v>707783.9</v>
      </c>
      <c r="J172" s="734">
        <v>707783.9</v>
      </c>
      <c r="K172" s="734">
        <v>707783.9</v>
      </c>
      <c r="L172" s="734">
        <v>0</v>
      </c>
    </row>
    <row r="173" spans="1:12">
      <c r="A173" s="733" t="s">
        <v>974</v>
      </c>
      <c r="B173" s="733" t="s">
        <v>400</v>
      </c>
      <c r="F173" s="734">
        <v>0</v>
      </c>
      <c r="G173" s="734">
        <v>402999.3</v>
      </c>
      <c r="H173" s="734">
        <v>402999.3</v>
      </c>
      <c r="I173" s="734">
        <v>402999.3</v>
      </c>
      <c r="J173" s="734">
        <v>402999.3</v>
      </c>
      <c r="K173" s="734">
        <v>402999.3</v>
      </c>
      <c r="L173" s="734">
        <v>0</v>
      </c>
    </row>
    <row r="174" spans="1:12">
      <c r="A174" s="733" t="s">
        <v>976</v>
      </c>
      <c r="B174" s="733" t="s">
        <v>401</v>
      </c>
      <c r="F174" s="734">
        <v>0</v>
      </c>
      <c r="G174" s="734">
        <v>352855.8</v>
      </c>
      <c r="H174" s="734">
        <v>352855.8</v>
      </c>
      <c r="I174" s="734">
        <v>352855.8</v>
      </c>
      <c r="J174" s="734">
        <v>352855.8</v>
      </c>
      <c r="K174" s="734">
        <v>352855.8</v>
      </c>
      <c r="L174" s="734">
        <v>0</v>
      </c>
    </row>
    <row r="175" spans="1:12">
      <c r="A175" s="733" t="s">
        <v>978</v>
      </c>
      <c r="B175" s="733" t="s">
        <v>402</v>
      </c>
      <c r="F175" s="734">
        <v>0</v>
      </c>
      <c r="G175" s="734">
        <v>4424041.5</v>
      </c>
      <c r="H175" s="734">
        <v>4424041.5</v>
      </c>
      <c r="I175" s="734">
        <v>4424041.5</v>
      </c>
      <c r="J175" s="734">
        <v>4424041.5</v>
      </c>
      <c r="K175" s="734">
        <v>4424041.5</v>
      </c>
      <c r="L175" s="734">
        <v>0</v>
      </c>
    </row>
    <row r="176" spans="1:12">
      <c r="A176" s="733" t="s">
        <v>1118</v>
      </c>
      <c r="B176" s="733" t="s">
        <v>404</v>
      </c>
      <c r="F176" s="734">
        <v>0</v>
      </c>
      <c r="G176" s="734">
        <v>16000000</v>
      </c>
      <c r="H176" s="734">
        <v>16000000</v>
      </c>
      <c r="I176" s="734">
        <v>16000000</v>
      </c>
      <c r="J176" s="734">
        <v>16000000</v>
      </c>
      <c r="K176" s="734">
        <v>16000000</v>
      </c>
      <c r="L176" s="734">
        <v>0</v>
      </c>
    </row>
    <row r="177" spans="1:12">
      <c r="A177" s="733" t="s">
        <v>1522</v>
      </c>
      <c r="B177" s="733" t="s">
        <v>410</v>
      </c>
      <c r="F177" s="734">
        <v>0</v>
      </c>
      <c r="G177" s="734">
        <v>29735009.920000002</v>
      </c>
      <c r="H177" s="734">
        <v>29735009.920000002</v>
      </c>
      <c r="I177" s="734">
        <v>29735009.920000002</v>
      </c>
      <c r="J177" s="734">
        <v>29735009.920000002</v>
      </c>
      <c r="K177" s="734">
        <v>29735009.920000002</v>
      </c>
      <c r="L177" s="734">
        <v>0</v>
      </c>
    </row>
    <row r="178" spans="1:12">
      <c r="A178" s="733" t="s">
        <v>1526</v>
      </c>
      <c r="B178" s="733" t="s">
        <v>412</v>
      </c>
      <c r="F178" s="734">
        <v>0</v>
      </c>
      <c r="G178" s="734">
        <v>1543417.55</v>
      </c>
      <c r="H178" s="734">
        <v>1543417.55</v>
      </c>
      <c r="I178" s="734">
        <v>1543417.55</v>
      </c>
      <c r="J178" s="734">
        <v>1543417.55</v>
      </c>
      <c r="K178" s="734">
        <v>1543417.55</v>
      </c>
      <c r="L178" s="734">
        <v>0</v>
      </c>
    </row>
    <row r="179" spans="1:12">
      <c r="A179" s="733" t="s">
        <v>1528</v>
      </c>
      <c r="B179" s="733" t="s">
        <v>413</v>
      </c>
      <c r="F179" s="734">
        <v>0</v>
      </c>
      <c r="G179" s="734">
        <v>12244808.09</v>
      </c>
      <c r="H179" s="734">
        <v>12244808.09</v>
      </c>
      <c r="I179" s="734">
        <v>12244808.09</v>
      </c>
      <c r="J179" s="734">
        <v>12244808.09</v>
      </c>
      <c r="K179" s="734">
        <v>12244808.09</v>
      </c>
      <c r="L179" s="734">
        <v>0</v>
      </c>
    </row>
    <row r="180" spans="1:12">
      <c r="A180" s="733" t="s">
        <v>1720</v>
      </c>
      <c r="B180" s="733" t="s">
        <v>418</v>
      </c>
      <c r="F180" s="734">
        <v>0</v>
      </c>
      <c r="G180" s="734">
        <v>6447715.6399999997</v>
      </c>
      <c r="H180" s="734">
        <v>6447715.6399999997</v>
      </c>
      <c r="I180" s="734">
        <v>6447715.6399999997</v>
      </c>
      <c r="J180" s="734">
        <v>6447715.6399999997</v>
      </c>
      <c r="K180" s="734">
        <v>6447715.6399999997</v>
      </c>
      <c r="L180" s="734">
        <v>0</v>
      </c>
    </row>
    <row r="181" spans="1:12">
      <c r="A181" s="733" t="s">
        <v>1724</v>
      </c>
      <c r="B181" s="733" t="s">
        <v>419</v>
      </c>
      <c r="F181" s="734">
        <v>0</v>
      </c>
      <c r="G181" s="734">
        <v>685644</v>
      </c>
      <c r="H181" s="734">
        <v>685644</v>
      </c>
      <c r="I181" s="734">
        <v>685644</v>
      </c>
      <c r="J181" s="734">
        <v>685644</v>
      </c>
      <c r="K181" s="734">
        <v>685644</v>
      </c>
      <c r="L181" s="734">
        <v>0</v>
      </c>
    </row>
    <row r="182" spans="1:12">
      <c r="A182" s="733" t="s">
        <v>1728</v>
      </c>
      <c r="B182" s="733" t="s">
        <v>420</v>
      </c>
      <c r="F182" s="734">
        <v>0</v>
      </c>
      <c r="G182" s="734">
        <v>567265686.91999996</v>
      </c>
      <c r="H182" s="734">
        <v>567265686.91999996</v>
      </c>
      <c r="I182" s="734">
        <v>561449324.51999998</v>
      </c>
      <c r="J182" s="734">
        <v>561449324.51999998</v>
      </c>
      <c r="K182" s="734">
        <v>552975408.51999998</v>
      </c>
      <c r="L182" s="734">
        <v>5816362.399999924</v>
      </c>
    </row>
    <row r="183" spans="1:12">
      <c r="A183" s="733" t="s">
        <v>1730</v>
      </c>
      <c r="B183" s="733" t="s">
        <v>421</v>
      </c>
      <c r="F183" s="734">
        <v>0</v>
      </c>
      <c r="G183" s="734">
        <v>104844183.62</v>
      </c>
      <c r="H183" s="734">
        <v>104844183.62</v>
      </c>
      <c r="I183" s="734">
        <v>104844183.62</v>
      </c>
      <c r="J183" s="734">
        <v>104844183.62</v>
      </c>
      <c r="K183" s="734">
        <v>101131423.7</v>
      </c>
      <c r="L183" s="734">
        <v>0</v>
      </c>
    </row>
    <row r="184" spans="1:12">
      <c r="A184" s="733" t="s">
        <v>1738</v>
      </c>
      <c r="B184" s="733" t="s">
        <v>2158</v>
      </c>
      <c r="F184" s="734">
        <v>0</v>
      </c>
      <c r="G184" s="734">
        <v>14998889.48</v>
      </c>
      <c r="H184" s="734">
        <v>14998889.48</v>
      </c>
      <c r="I184" s="734">
        <v>14998889.48</v>
      </c>
      <c r="J184" s="734">
        <v>14998889.48</v>
      </c>
      <c r="K184" s="734">
        <v>14998889.48</v>
      </c>
      <c r="L184" s="734">
        <v>0</v>
      </c>
    </row>
    <row r="185" spans="1:12">
      <c r="A185" s="733" t="s">
        <v>1740</v>
      </c>
      <c r="B185" s="733" t="s">
        <v>2153</v>
      </c>
      <c r="F185" s="734">
        <v>0</v>
      </c>
      <c r="G185" s="734">
        <v>16599311.300000001</v>
      </c>
      <c r="H185" s="734">
        <v>16599311.300000001</v>
      </c>
      <c r="I185" s="734">
        <v>16599311.300000001</v>
      </c>
      <c r="J185" s="734">
        <v>16599311.300000001</v>
      </c>
      <c r="K185" s="734">
        <v>6722813.7599999998</v>
      </c>
      <c r="L185" s="734">
        <v>0</v>
      </c>
    </row>
    <row r="186" spans="1:12">
      <c r="A186" s="733" t="s">
        <v>1754</v>
      </c>
      <c r="B186" s="733" t="s">
        <v>430</v>
      </c>
      <c r="F186" s="734">
        <v>0</v>
      </c>
      <c r="G186" s="734">
        <v>145349.16</v>
      </c>
      <c r="H186" s="734">
        <v>145349.16</v>
      </c>
      <c r="I186" s="734">
        <v>3249.77</v>
      </c>
      <c r="J186" s="734">
        <v>3249.77</v>
      </c>
      <c r="K186" s="734">
        <v>3249.77</v>
      </c>
      <c r="L186" s="734">
        <v>142099.39000000001</v>
      </c>
    </row>
    <row r="187" spans="1:12">
      <c r="A187" s="733" t="s">
        <v>1756</v>
      </c>
      <c r="B187" s="733" t="s">
        <v>2190</v>
      </c>
      <c r="F187" s="734">
        <v>0</v>
      </c>
      <c r="G187" s="734">
        <v>197175.45</v>
      </c>
      <c r="H187" s="734">
        <v>197175.45</v>
      </c>
      <c r="I187" s="734">
        <v>197175.45</v>
      </c>
      <c r="J187" s="734">
        <v>197175.45</v>
      </c>
      <c r="K187" s="734">
        <v>197175.45</v>
      </c>
      <c r="L187" s="734">
        <v>0</v>
      </c>
    </row>
    <row r="188" spans="1:12">
      <c r="A188" s="733" t="s">
        <v>1766</v>
      </c>
      <c r="B188" s="733" t="s">
        <v>436</v>
      </c>
      <c r="F188" s="734">
        <v>16000000</v>
      </c>
      <c r="G188" s="734">
        <v>23680612.609999999</v>
      </c>
      <c r="H188" s="734">
        <v>39680612.609999999</v>
      </c>
      <c r="I188" s="734">
        <v>39680612.609999999</v>
      </c>
      <c r="J188" s="734">
        <v>39680612.609999999</v>
      </c>
      <c r="K188" s="734">
        <v>39680612.609999999</v>
      </c>
      <c r="L188" s="734">
        <v>0</v>
      </c>
    </row>
    <row r="189" spans="1:12">
      <c r="A189" s="733" t="s">
        <v>1768</v>
      </c>
      <c r="B189" s="733" t="s">
        <v>437</v>
      </c>
      <c r="F189" s="734">
        <v>0</v>
      </c>
      <c r="G189" s="734">
        <v>1580501.65</v>
      </c>
      <c r="H189" s="734">
        <v>1580501.65</v>
      </c>
      <c r="I189" s="734">
        <v>1580501.65</v>
      </c>
      <c r="J189" s="734">
        <v>1580501.65</v>
      </c>
      <c r="K189" s="734">
        <v>1580501.65</v>
      </c>
      <c r="L189" s="734">
        <v>0</v>
      </c>
    </row>
    <row r="190" spans="1:12">
      <c r="A190" s="733" t="s">
        <v>1772</v>
      </c>
      <c r="B190" s="733" t="s">
        <v>438</v>
      </c>
      <c r="F190" s="734">
        <v>0</v>
      </c>
      <c r="G190" s="734">
        <v>839408.92</v>
      </c>
      <c r="H190" s="734">
        <v>839408.92</v>
      </c>
      <c r="I190" s="734">
        <v>839408.92</v>
      </c>
      <c r="J190" s="734">
        <v>839408.92</v>
      </c>
      <c r="K190" s="734">
        <v>839408.92</v>
      </c>
      <c r="L190" s="734">
        <v>0</v>
      </c>
    </row>
    <row r="191" spans="1:12">
      <c r="A191" s="733" t="s">
        <v>1778</v>
      </c>
      <c r="B191" s="733" t="s">
        <v>440</v>
      </c>
      <c r="F191" s="734">
        <v>140000000</v>
      </c>
      <c r="G191" s="734">
        <v>89000000</v>
      </c>
      <c r="H191" s="734">
        <v>229000000</v>
      </c>
      <c r="I191" s="734">
        <v>217989036.22999999</v>
      </c>
      <c r="J191" s="734">
        <v>217989036.22999999</v>
      </c>
      <c r="K191" s="734">
        <v>217989036.22999999</v>
      </c>
      <c r="L191" s="734">
        <v>11010963.77</v>
      </c>
    </row>
    <row r="192" spans="1:12">
      <c r="A192" s="733" t="s">
        <v>1780</v>
      </c>
      <c r="B192" s="733" t="s">
        <v>441</v>
      </c>
      <c r="F192" s="734">
        <v>0</v>
      </c>
      <c r="G192" s="734">
        <v>14536149.02</v>
      </c>
      <c r="H192" s="734">
        <v>14536149.02</v>
      </c>
      <c r="I192" s="734">
        <v>14426010.210000001</v>
      </c>
      <c r="J192" s="734">
        <v>14426010.210000001</v>
      </c>
      <c r="K192" s="734">
        <v>14426010.210000001</v>
      </c>
      <c r="L192" s="734">
        <v>110138.81</v>
      </c>
    </row>
    <row r="193" spans="1:12">
      <c r="A193" s="733" t="s">
        <v>1782</v>
      </c>
      <c r="B193" s="733" t="s">
        <v>442</v>
      </c>
      <c r="F193" s="734">
        <v>0</v>
      </c>
      <c r="G193" s="734">
        <v>90916.1</v>
      </c>
      <c r="H193" s="734">
        <v>90916.1</v>
      </c>
      <c r="I193" s="734">
        <v>90916.1</v>
      </c>
      <c r="J193" s="734">
        <v>90916.1</v>
      </c>
      <c r="K193" s="734">
        <v>90916.1</v>
      </c>
      <c r="L193" s="734">
        <v>0</v>
      </c>
    </row>
    <row r="194" spans="1:12">
      <c r="A194" s="733" t="s">
        <v>1794</v>
      </c>
      <c r="B194" s="733" t="s">
        <v>2154</v>
      </c>
      <c r="F194" s="734">
        <v>0</v>
      </c>
      <c r="G194" s="734">
        <v>30310067.390000001</v>
      </c>
      <c r="H194" s="734">
        <v>30310067.390000001</v>
      </c>
      <c r="I194" s="734">
        <v>30301618.170000002</v>
      </c>
      <c r="J194" s="734">
        <v>30301618.170000002</v>
      </c>
      <c r="K194" s="734">
        <v>30301618.170000002</v>
      </c>
      <c r="L194" s="734">
        <v>8449.2199999999993</v>
      </c>
    </row>
    <row r="195" spans="1:12">
      <c r="A195" s="733" t="s">
        <v>1796</v>
      </c>
      <c r="B195" s="733" t="s">
        <v>448</v>
      </c>
      <c r="F195" s="734">
        <v>200000000</v>
      </c>
      <c r="G195" s="734">
        <v>18624324.280000001</v>
      </c>
      <c r="H195" s="734">
        <v>218624324.28</v>
      </c>
      <c r="I195" s="734">
        <v>218624324.28</v>
      </c>
      <c r="J195" s="734">
        <v>218624324.28</v>
      </c>
      <c r="K195" s="734">
        <v>145894221.53</v>
      </c>
      <c r="L195" s="734">
        <v>0</v>
      </c>
    </row>
    <row r="196" spans="1:12">
      <c r="A196" s="733" t="s">
        <v>1798</v>
      </c>
      <c r="B196" s="733" t="s">
        <v>449</v>
      </c>
      <c r="F196" s="734">
        <v>0</v>
      </c>
      <c r="G196" s="734">
        <v>104011097.19</v>
      </c>
      <c r="H196" s="734">
        <v>104011097.19</v>
      </c>
      <c r="I196" s="734">
        <v>104011097.19</v>
      </c>
      <c r="J196" s="734">
        <v>103503316.19</v>
      </c>
      <c r="K196" s="734">
        <v>100272467.68000001</v>
      </c>
      <c r="L196" s="734">
        <v>0</v>
      </c>
    </row>
    <row r="197" spans="1:12">
      <c r="A197" s="733" t="s">
        <v>1824</v>
      </c>
      <c r="B197" s="733" t="s">
        <v>461</v>
      </c>
      <c r="F197" s="734">
        <v>0</v>
      </c>
      <c r="G197" s="734">
        <v>154372</v>
      </c>
      <c r="H197" s="734">
        <v>154372</v>
      </c>
      <c r="I197" s="734">
        <v>154372</v>
      </c>
      <c r="J197" s="734">
        <v>154372</v>
      </c>
      <c r="K197" s="734">
        <v>154372</v>
      </c>
      <c r="L197" s="734">
        <v>0</v>
      </c>
    </row>
    <row r="198" spans="1:12">
      <c r="A198" s="733" t="s">
        <v>1832</v>
      </c>
      <c r="B198" s="733" t="s">
        <v>463</v>
      </c>
      <c r="F198" s="734">
        <v>0</v>
      </c>
      <c r="G198" s="734">
        <v>1176676</v>
      </c>
      <c r="H198" s="734">
        <v>1176676</v>
      </c>
      <c r="I198" s="734">
        <v>1176676</v>
      </c>
      <c r="J198" s="734">
        <v>1176676</v>
      </c>
      <c r="K198" s="734">
        <v>1176676</v>
      </c>
      <c r="L198" s="734">
        <v>0</v>
      </c>
    </row>
    <row r="199" spans="1:12">
      <c r="A199" s="733" t="s">
        <v>1840</v>
      </c>
      <c r="B199" s="733" t="s">
        <v>2191</v>
      </c>
      <c r="F199" s="734">
        <v>0</v>
      </c>
      <c r="G199" s="734">
        <v>1340961</v>
      </c>
      <c r="H199" s="734">
        <v>1340961</v>
      </c>
      <c r="I199" s="734">
        <v>1340961</v>
      </c>
      <c r="J199" s="734">
        <v>1340961</v>
      </c>
      <c r="K199" s="734">
        <v>1340961</v>
      </c>
      <c r="L199" s="734">
        <v>0</v>
      </c>
    </row>
    <row r="200" spans="1:12">
      <c r="A200" s="733" t="s">
        <v>1844</v>
      </c>
      <c r="B200" s="733" t="s">
        <v>468</v>
      </c>
      <c r="F200" s="734">
        <v>0</v>
      </c>
      <c r="G200" s="734">
        <v>694844</v>
      </c>
      <c r="H200" s="734">
        <v>694844</v>
      </c>
      <c r="I200" s="734">
        <v>694844</v>
      </c>
      <c r="J200" s="734">
        <v>694844</v>
      </c>
      <c r="K200" s="734">
        <v>694844</v>
      </c>
      <c r="L200" s="734">
        <v>0</v>
      </c>
    </row>
    <row r="201" spans="1:12">
      <c r="A201" s="733" t="s">
        <v>1850</v>
      </c>
      <c r="B201" s="733" t="s">
        <v>471</v>
      </c>
      <c r="F201" s="734">
        <v>0</v>
      </c>
      <c r="G201" s="734">
        <v>367572.42</v>
      </c>
      <c r="H201" s="734">
        <v>367572.42</v>
      </c>
      <c r="I201" s="734">
        <v>367572.42</v>
      </c>
      <c r="J201" s="734">
        <v>367572.42</v>
      </c>
      <c r="K201" s="734">
        <v>367572.42</v>
      </c>
      <c r="L201" s="734">
        <v>0</v>
      </c>
    </row>
    <row r="202" spans="1:12">
      <c r="A202" s="733" t="s">
        <v>2188</v>
      </c>
      <c r="B202" s="733" t="s">
        <v>475</v>
      </c>
      <c r="F202" s="734">
        <v>0</v>
      </c>
      <c r="G202" s="734">
        <v>180000</v>
      </c>
      <c r="H202" s="734">
        <v>180000</v>
      </c>
      <c r="I202" s="734">
        <v>180000</v>
      </c>
      <c r="J202" s="734">
        <v>180000</v>
      </c>
      <c r="K202" s="734">
        <v>180000</v>
      </c>
      <c r="L202" s="734">
        <v>0</v>
      </c>
    </row>
    <row r="203" spans="1:12">
      <c r="A203" s="733" t="s">
        <v>2192</v>
      </c>
      <c r="B203" s="733" t="s">
        <v>478</v>
      </c>
      <c r="F203" s="734">
        <v>0</v>
      </c>
      <c r="G203" s="734">
        <v>174306</v>
      </c>
      <c r="H203" s="734">
        <v>174306</v>
      </c>
      <c r="I203" s="734">
        <v>174306</v>
      </c>
      <c r="J203" s="734">
        <v>174306</v>
      </c>
      <c r="K203" s="734">
        <v>174306</v>
      </c>
      <c r="L203" s="734">
        <v>0</v>
      </c>
    </row>
    <row r="204" spans="1:12">
      <c r="A204" s="733" t="s">
        <v>2193</v>
      </c>
      <c r="B204" s="733" t="s">
        <v>480</v>
      </c>
      <c r="F204" s="734">
        <v>0</v>
      </c>
      <c r="G204" s="734">
        <v>188641.5</v>
      </c>
      <c r="H204" s="734">
        <v>188641.5</v>
      </c>
      <c r="I204" s="734">
        <v>188641.5</v>
      </c>
      <c r="J204" s="734">
        <v>188641.5</v>
      </c>
      <c r="K204" s="734">
        <v>188641.5</v>
      </c>
      <c r="L204" s="734">
        <v>0</v>
      </c>
    </row>
    <row r="205" spans="1:12">
      <c r="A205" s="733" t="s">
        <v>2194</v>
      </c>
      <c r="B205" s="733" t="s">
        <v>482</v>
      </c>
      <c r="F205" s="734">
        <v>0</v>
      </c>
      <c r="G205" s="734">
        <v>29676847</v>
      </c>
      <c r="H205" s="734">
        <v>29676847</v>
      </c>
      <c r="I205" s="734">
        <v>29676847</v>
      </c>
      <c r="J205" s="734">
        <v>29676847</v>
      </c>
      <c r="K205" s="734">
        <v>29676847</v>
      </c>
      <c r="L205" s="734">
        <v>0</v>
      </c>
    </row>
    <row r="206" spans="1:12">
      <c r="E206" s="730" t="s">
        <v>2150</v>
      </c>
      <c r="F206" s="735">
        <v>2251961092.8299999</v>
      </c>
      <c r="G206" s="735">
        <v>-279931070.47000003</v>
      </c>
      <c r="H206" s="735">
        <v>1972030022.3599999</v>
      </c>
      <c r="I206" s="735">
        <v>1947102410.3099999</v>
      </c>
      <c r="J206" s="735">
        <v>1946594629.3099999</v>
      </c>
      <c r="K206" s="735">
        <v>1848414817.5899999</v>
      </c>
      <c r="L206" s="735">
        <v>24927612.049999923</v>
      </c>
    </row>
    <row r="209" spans="1:12">
      <c r="A209" s="732" t="s">
        <v>2195</v>
      </c>
      <c r="C209" s="732" t="s">
        <v>2196</v>
      </c>
    </row>
    <row r="210" spans="1:12">
      <c r="A210" s="733" t="s">
        <v>946</v>
      </c>
      <c r="B210" s="733" t="s">
        <v>387</v>
      </c>
      <c r="F210" s="734">
        <v>0</v>
      </c>
      <c r="G210" s="734">
        <v>2762072.94</v>
      </c>
      <c r="H210" s="734">
        <v>2762072.94</v>
      </c>
      <c r="I210" s="734">
        <v>0</v>
      </c>
      <c r="J210" s="734">
        <v>0</v>
      </c>
      <c r="K210" s="734">
        <v>0</v>
      </c>
      <c r="L210" s="734">
        <v>2762072.94</v>
      </c>
    </row>
    <row r="211" spans="1:12">
      <c r="E211" s="730" t="s">
        <v>2150</v>
      </c>
      <c r="F211" s="735">
        <v>0</v>
      </c>
      <c r="G211" s="735">
        <v>2762072.94</v>
      </c>
      <c r="H211" s="735">
        <v>2762072.94</v>
      </c>
      <c r="I211" s="735">
        <v>0</v>
      </c>
      <c r="J211" s="735">
        <v>0</v>
      </c>
      <c r="K211" s="735">
        <v>0</v>
      </c>
      <c r="L211" s="735">
        <v>2762072.94</v>
      </c>
    </row>
    <row r="214" spans="1:12">
      <c r="A214" s="732" t="s">
        <v>2197</v>
      </c>
      <c r="C214" s="732" t="s">
        <v>2198</v>
      </c>
    </row>
    <row r="215" spans="1:12">
      <c r="A215" s="733" t="s">
        <v>2194</v>
      </c>
      <c r="B215" s="733" t="s">
        <v>482</v>
      </c>
      <c r="F215" s="734">
        <v>0</v>
      </c>
      <c r="G215" s="734">
        <v>532206521.44999999</v>
      </c>
      <c r="H215" s="734">
        <v>532206521.44999999</v>
      </c>
      <c r="I215" s="734">
        <v>532206521.44999999</v>
      </c>
      <c r="J215" s="734">
        <v>532206521.44999999</v>
      </c>
      <c r="K215" s="734">
        <v>532206521.44999999</v>
      </c>
      <c r="L215" s="734">
        <v>0</v>
      </c>
    </row>
    <row r="216" spans="1:12">
      <c r="E216" s="730" t="s">
        <v>2150</v>
      </c>
      <c r="F216" s="735">
        <v>0</v>
      </c>
      <c r="G216" s="735">
        <v>532206521.44999999</v>
      </c>
      <c r="H216" s="735">
        <v>532206521.44999999</v>
      </c>
      <c r="I216" s="735">
        <v>532206521.44999999</v>
      </c>
      <c r="J216" s="735">
        <v>532206521.44999999</v>
      </c>
      <c r="K216" s="735">
        <v>532206521.44999999</v>
      </c>
      <c r="L216" s="735">
        <v>0</v>
      </c>
    </row>
    <row r="219" spans="1:12">
      <c r="A219" s="732" t="s">
        <v>2199</v>
      </c>
      <c r="C219" s="732" t="s">
        <v>2200</v>
      </c>
    </row>
    <row r="220" spans="1:12">
      <c r="A220" s="733" t="s">
        <v>946</v>
      </c>
      <c r="B220" s="733" t="s">
        <v>387</v>
      </c>
      <c r="F220" s="734">
        <v>0</v>
      </c>
      <c r="G220" s="734">
        <v>3899.29</v>
      </c>
      <c r="H220" s="734">
        <v>3899.29</v>
      </c>
      <c r="I220" s="734">
        <v>0</v>
      </c>
      <c r="J220" s="734">
        <v>0</v>
      </c>
      <c r="K220" s="734">
        <v>0</v>
      </c>
      <c r="L220" s="734">
        <v>3899.29</v>
      </c>
    </row>
    <row r="221" spans="1:12">
      <c r="E221" s="730" t="s">
        <v>2150</v>
      </c>
      <c r="F221" s="735">
        <v>0</v>
      </c>
      <c r="G221" s="735">
        <v>3899.29</v>
      </c>
      <c r="H221" s="735">
        <v>3899.29</v>
      </c>
      <c r="I221" s="735">
        <v>0</v>
      </c>
      <c r="J221" s="735">
        <v>0</v>
      </c>
      <c r="K221" s="735">
        <v>0</v>
      </c>
      <c r="L221" s="735">
        <v>3899.29</v>
      </c>
    </row>
    <row r="224" spans="1:12">
      <c r="A224" s="732" t="s">
        <v>2201</v>
      </c>
      <c r="C224" s="732" t="s">
        <v>2202</v>
      </c>
    </row>
    <row r="225" spans="1:12">
      <c r="A225" s="733" t="s">
        <v>928</v>
      </c>
      <c r="B225" s="733" t="s">
        <v>380</v>
      </c>
      <c r="F225" s="734">
        <v>0</v>
      </c>
      <c r="G225" s="734">
        <v>72499825.700000003</v>
      </c>
      <c r="H225" s="734">
        <v>72499825.700000003</v>
      </c>
      <c r="I225" s="734">
        <v>6047294.6299999999</v>
      </c>
      <c r="J225" s="734">
        <v>6047294.6299999999</v>
      </c>
      <c r="K225" s="734">
        <v>6047294.6299999999</v>
      </c>
      <c r="L225" s="734">
        <v>66452531.07</v>
      </c>
    </row>
    <row r="226" spans="1:12">
      <c r="A226" s="733" t="s">
        <v>942</v>
      </c>
      <c r="B226" s="733" t="s">
        <v>385</v>
      </c>
      <c r="F226" s="734">
        <v>0</v>
      </c>
      <c r="G226" s="734">
        <v>1000000</v>
      </c>
      <c r="H226" s="734">
        <v>1000000</v>
      </c>
      <c r="I226" s="734">
        <v>1000000</v>
      </c>
      <c r="J226" s="734">
        <v>1000000</v>
      </c>
      <c r="K226" s="734">
        <v>1000000</v>
      </c>
      <c r="L226" s="734">
        <v>0</v>
      </c>
    </row>
    <row r="227" spans="1:12">
      <c r="A227" s="733" t="s">
        <v>946</v>
      </c>
      <c r="B227" s="733" t="s">
        <v>387</v>
      </c>
      <c r="F227" s="734">
        <v>0</v>
      </c>
      <c r="G227" s="734">
        <v>24306362.649999999</v>
      </c>
      <c r="H227" s="734">
        <v>24306362.649999999</v>
      </c>
      <c r="I227" s="734">
        <v>0</v>
      </c>
      <c r="J227" s="734">
        <v>0</v>
      </c>
      <c r="K227" s="734">
        <v>0</v>
      </c>
      <c r="L227" s="734">
        <v>24306362.649999999</v>
      </c>
    </row>
    <row r="228" spans="1:12">
      <c r="A228" s="733" t="s">
        <v>974</v>
      </c>
      <c r="B228" s="733" t="s">
        <v>400</v>
      </c>
      <c r="F228" s="734">
        <v>0</v>
      </c>
      <c r="G228" s="734">
        <v>7171480</v>
      </c>
      <c r="H228" s="734">
        <v>7171480</v>
      </c>
      <c r="I228" s="734">
        <v>7171480</v>
      </c>
      <c r="J228" s="734">
        <v>7171480</v>
      </c>
      <c r="K228" s="734">
        <v>7171480</v>
      </c>
      <c r="L228" s="734">
        <v>0</v>
      </c>
    </row>
    <row r="229" spans="1:12">
      <c r="A229" s="733" t="s">
        <v>1742</v>
      </c>
      <c r="B229" s="733" t="s">
        <v>425</v>
      </c>
      <c r="F229" s="734">
        <v>0</v>
      </c>
      <c r="G229" s="734">
        <v>5659948.7400000002</v>
      </c>
      <c r="H229" s="734">
        <v>5659948.7400000002</v>
      </c>
      <c r="I229" s="734">
        <v>5659948.7400000002</v>
      </c>
      <c r="J229" s="734">
        <v>5659948.7400000002</v>
      </c>
      <c r="K229" s="734">
        <v>5259958.74</v>
      </c>
      <c r="L229" s="734">
        <v>0</v>
      </c>
    </row>
    <row r="230" spans="1:12">
      <c r="A230" s="733" t="s">
        <v>1762</v>
      </c>
      <c r="B230" s="733" t="s">
        <v>434</v>
      </c>
      <c r="F230" s="734">
        <v>0</v>
      </c>
      <c r="G230" s="734">
        <v>4894859.3099999996</v>
      </c>
      <c r="H230" s="734">
        <v>4894859.3099999996</v>
      </c>
      <c r="I230" s="734">
        <v>4894859.3099999996</v>
      </c>
      <c r="J230" s="734">
        <v>4894859.3099999996</v>
      </c>
      <c r="K230" s="734">
        <v>4894859.3099999996</v>
      </c>
      <c r="L230" s="734">
        <v>0</v>
      </c>
    </row>
    <row r="231" spans="1:12">
      <c r="A231" s="733" t="s">
        <v>1776</v>
      </c>
      <c r="B231" s="733" t="s">
        <v>439</v>
      </c>
      <c r="F231" s="734">
        <v>0</v>
      </c>
      <c r="G231" s="734">
        <v>17204396.510000002</v>
      </c>
      <c r="H231" s="734">
        <v>17204396.510000002</v>
      </c>
      <c r="I231" s="734">
        <v>17140420.510000002</v>
      </c>
      <c r="J231" s="734">
        <v>17140420.510000002</v>
      </c>
      <c r="K231" s="734">
        <v>16717565.51</v>
      </c>
      <c r="L231" s="734">
        <v>63976</v>
      </c>
    </row>
    <row r="232" spans="1:12">
      <c r="A232" s="733" t="s">
        <v>1778</v>
      </c>
      <c r="B232" s="733" t="s">
        <v>440</v>
      </c>
      <c r="F232" s="734">
        <v>0</v>
      </c>
      <c r="G232" s="734">
        <v>27999993.84</v>
      </c>
      <c r="H232" s="734">
        <v>27999993.84</v>
      </c>
      <c r="I232" s="734">
        <v>27999993.84</v>
      </c>
      <c r="J232" s="734">
        <v>27999993.84</v>
      </c>
      <c r="K232" s="734">
        <v>27999993.84</v>
      </c>
      <c r="L232" s="734">
        <v>0</v>
      </c>
    </row>
    <row r="233" spans="1:12">
      <c r="A233" s="733" t="s">
        <v>1796</v>
      </c>
      <c r="B233" s="733" t="s">
        <v>448</v>
      </c>
      <c r="F233" s="734">
        <v>0</v>
      </c>
      <c r="G233" s="734">
        <v>30898214.559999999</v>
      </c>
      <c r="H233" s="734">
        <v>30898214.559999999</v>
      </c>
      <c r="I233" s="734">
        <v>30898214.559999999</v>
      </c>
      <c r="J233" s="734">
        <v>30898214.559999999</v>
      </c>
      <c r="K233" s="734">
        <v>9898524.2100000009</v>
      </c>
      <c r="L233" s="734">
        <v>0</v>
      </c>
    </row>
    <row r="234" spans="1:12">
      <c r="E234" s="730" t="s">
        <v>2150</v>
      </c>
      <c r="F234" s="735">
        <v>0</v>
      </c>
      <c r="G234" s="735">
        <v>191635081.31</v>
      </c>
      <c r="H234" s="735">
        <v>191635081.31</v>
      </c>
      <c r="I234" s="735">
        <v>100812211.59</v>
      </c>
      <c r="J234" s="735">
        <v>100812211.59</v>
      </c>
      <c r="K234" s="735">
        <v>78989676.239999995</v>
      </c>
      <c r="L234" s="735">
        <v>90822869.719999999</v>
      </c>
    </row>
    <row r="237" spans="1:12">
      <c r="A237" s="732" t="s">
        <v>2203</v>
      </c>
      <c r="C237" s="732" t="s">
        <v>2204</v>
      </c>
    </row>
    <row r="238" spans="1:12">
      <c r="A238" s="733" t="s">
        <v>928</v>
      </c>
      <c r="B238" s="733" t="s">
        <v>380</v>
      </c>
      <c r="F238" s="734">
        <v>0</v>
      </c>
      <c r="G238" s="734">
        <v>1890297.41</v>
      </c>
      <c r="H238" s="734">
        <v>1890297.41</v>
      </c>
      <c r="I238" s="734">
        <v>1890297.41</v>
      </c>
      <c r="J238" s="734">
        <v>1890297.41</v>
      </c>
      <c r="K238" s="734">
        <v>1890297.41</v>
      </c>
      <c r="L238" s="734">
        <v>0</v>
      </c>
    </row>
    <row r="239" spans="1:12">
      <c r="A239" s="733" t="s">
        <v>946</v>
      </c>
      <c r="B239" s="733" t="s">
        <v>387</v>
      </c>
      <c r="F239" s="734">
        <v>0</v>
      </c>
      <c r="G239" s="734">
        <v>168599.47</v>
      </c>
      <c r="H239" s="734">
        <v>168599.47</v>
      </c>
      <c r="I239" s="734">
        <v>0</v>
      </c>
      <c r="J239" s="734">
        <v>0</v>
      </c>
      <c r="K239" s="734">
        <v>0</v>
      </c>
      <c r="L239" s="734">
        <v>168599.47</v>
      </c>
    </row>
    <row r="240" spans="1:12">
      <c r="A240" s="733" t="s">
        <v>972</v>
      </c>
      <c r="B240" s="733" t="s">
        <v>399</v>
      </c>
      <c r="F240" s="734">
        <v>0</v>
      </c>
      <c r="G240" s="734">
        <v>247272.27</v>
      </c>
      <c r="H240" s="734">
        <v>247272.27</v>
      </c>
      <c r="I240" s="734">
        <v>247272.27</v>
      </c>
      <c r="J240" s="734">
        <v>247272.27</v>
      </c>
      <c r="K240" s="734">
        <v>247272.27</v>
      </c>
      <c r="L240" s="734">
        <v>0</v>
      </c>
    </row>
    <row r="241" spans="1:12">
      <c r="E241" s="730" t="s">
        <v>2150</v>
      </c>
      <c r="F241" s="735">
        <v>0</v>
      </c>
      <c r="G241" s="735">
        <v>2306169.15</v>
      </c>
      <c r="H241" s="735">
        <v>2306169.15</v>
      </c>
      <c r="I241" s="735">
        <v>2137569.6800000002</v>
      </c>
      <c r="J241" s="735">
        <v>2137569.6800000002</v>
      </c>
      <c r="K241" s="735">
        <v>2137569.6800000002</v>
      </c>
      <c r="L241" s="735">
        <v>168599.47</v>
      </c>
    </row>
    <row r="244" spans="1:12">
      <c r="A244" s="732" t="s">
        <v>2205</v>
      </c>
      <c r="C244" s="732" t="s">
        <v>2204</v>
      </c>
    </row>
    <row r="245" spans="1:12">
      <c r="A245" s="733" t="s">
        <v>928</v>
      </c>
      <c r="B245" s="733" t="s">
        <v>380</v>
      </c>
      <c r="F245" s="734">
        <v>0</v>
      </c>
      <c r="G245" s="734">
        <v>4944650.41</v>
      </c>
      <c r="H245" s="734">
        <v>4944650.41</v>
      </c>
      <c r="I245" s="734">
        <v>4944650.41</v>
      </c>
      <c r="J245" s="734">
        <v>4944650.41</v>
      </c>
      <c r="K245" s="734">
        <v>4944650.41</v>
      </c>
      <c r="L245" s="734">
        <v>0</v>
      </c>
    </row>
    <row r="246" spans="1:12">
      <c r="A246" s="733" t="s">
        <v>936</v>
      </c>
      <c r="B246" s="733" t="s">
        <v>382</v>
      </c>
      <c r="F246" s="734">
        <v>0</v>
      </c>
      <c r="G246" s="734">
        <v>4200000</v>
      </c>
      <c r="H246" s="734">
        <v>4200000</v>
      </c>
      <c r="I246" s="734">
        <v>4200000</v>
      </c>
      <c r="J246" s="734">
        <v>4200000</v>
      </c>
      <c r="K246" s="734">
        <v>4200000</v>
      </c>
      <c r="L246" s="734">
        <v>0</v>
      </c>
    </row>
    <row r="247" spans="1:12">
      <c r="A247" s="733" t="s">
        <v>942</v>
      </c>
      <c r="B247" s="733" t="s">
        <v>385</v>
      </c>
      <c r="F247" s="734">
        <v>0</v>
      </c>
      <c r="G247" s="734">
        <v>2454000</v>
      </c>
      <c r="H247" s="734">
        <v>2454000</v>
      </c>
      <c r="I247" s="734">
        <v>2454000</v>
      </c>
      <c r="J247" s="734">
        <v>2454000</v>
      </c>
      <c r="K247" s="734">
        <v>2454000</v>
      </c>
      <c r="L247" s="734">
        <v>0</v>
      </c>
    </row>
    <row r="248" spans="1:12">
      <c r="A248" s="733" t="s">
        <v>946</v>
      </c>
      <c r="B248" s="733" t="s">
        <v>387</v>
      </c>
      <c r="F248" s="734">
        <v>0</v>
      </c>
      <c r="G248" s="734">
        <v>158959.74</v>
      </c>
      <c r="H248" s="734">
        <v>158959.74</v>
      </c>
      <c r="I248" s="734">
        <v>0</v>
      </c>
      <c r="J248" s="734">
        <v>0</v>
      </c>
      <c r="K248" s="734">
        <v>0</v>
      </c>
      <c r="L248" s="734">
        <v>158959.74</v>
      </c>
    </row>
    <row r="249" spans="1:12">
      <c r="A249" s="733" t="s">
        <v>950</v>
      </c>
      <c r="B249" s="733" t="s">
        <v>389</v>
      </c>
      <c r="F249" s="734">
        <v>0</v>
      </c>
      <c r="G249" s="734">
        <v>21904046.09</v>
      </c>
      <c r="H249" s="734">
        <v>21904046.09</v>
      </c>
      <c r="I249" s="734">
        <v>21904046.09</v>
      </c>
      <c r="J249" s="734">
        <v>21904046.09</v>
      </c>
      <c r="K249" s="734">
        <v>21904046.09</v>
      </c>
      <c r="L249" s="734">
        <v>0</v>
      </c>
    </row>
    <row r="250" spans="1:12">
      <c r="A250" s="733" t="s">
        <v>958</v>
      </c>
      <c r="B250" s="733" t="s">
        <v>393</v>
      </c>
      <c r="F250" s="734">
        <v>0</v>
      </c>
      <c r="G250" s="734">
        <v>5493000.1699999999</v>
      </c>
      <c r="H250" s="734">
        <v>5493000.1699999999</v>
      </c>
      <c r="I250" s="734">
        <v>5493000.1699999999</v>
      </c>
      <c r="J250" s="734">
        <v>5493000.1699999999</v>
      </c>
      <c r="K250" s="734">
        <v>5493000.1699999999</v>
      </c>
      <c r="L250" s="734">
        <v>0</v>
      </c>
    </row>
    <row r="251" spans="1:12">
      <c r="A251" s="733" t="s">
        <v>974</v>
      </c>
      <c r="B251" s="733" t="s">
        <v>400</v>
      </c>
      <c r="F251" s="734">
        <v>0</v>
      </c>
      <c r="G251" s="734">
        <v>13499843.380000001</v>
      </c>
      <c r="H251" s="734">
        <v>13499843.380000001</v>
      </c>
      <c r="I251" s="734">
        <v>13499843.380000001</v>
      </c>
      <c r="J251" s="734">
        <v>13499843.380000001</v>
      </c>
      <c r="K251" s="734">
        <v>13499843.380000001</v>
      </c>
      <c r="L251" s="734">
        <v>0</v>
      </c>
    </row>
    <row r="252" spans="1:12">
      <c r="A252" s="733" t="s">
        <v>978</v>
      </c>
      <c r="B252" s="733" t="s">
        <v>402</v>
      </c>
      <c r="F252" s="734">
        <v>0</v>
      </c>
      <c r="G252" s="734">
        <v>9098000</v>
      </c>
      <c r="H252" s="734">
        <v>9098000</v>
      </c>
      <c r="I252" s="734">
        <v>9098000</v>
      </c>
      <c r="J252" s="734">
        <v>9098000</v>
      </c>
      <c r="K252" s="734">
        <v>9098000</v>
      </c>
      <c r="L252" s="734">
        <v>0</v>
      </c>
    </row>
    <row r="253" spans="1:12">
      <c r="A253" s="733" t="s">
        <v>1526</v>
      </c>
      <c r="B253" s="733" t="s">
        <v>412</v>
      </c>
      <c r="F253" s="734">
        <v>0</v>
      </c>
      <c r="G253" s="734">
        <v>1176000</v>
      </c>
      <c r="H253" s="734">
        <v>1176000</v>
      </c>
      <c r="I253" s="734">
        <v>1176000</v>
      </c>
      <c r="J253" s="734">
        <v>1176000</v>
      </c>
      <c r="K253" s="734">
        <v>1176000</v>
      </c>
      <c r="L253" s="734">
        <v>0</v>
      </c>
    </row>
    <row r="254" spans="1:12">
      <c r="A254" s="733" t="s">
        <v>1718</v>
      </c>
      <c r="B254" s="733" t="s">
        <v>2157</v>
      </c>
      <c r="F254" s="734">
        <v>0</v>
      </c>
      <c r="G254" s="734">
        <v>27670649.850000001</v>
      </c>
      <c r="H254" s="734">
        <v>27670649.850000001</v>
      </c>
      <c r="I254" s="734">
        <v>27670649.850000001</v>
      </c>
      <c r="J254" s="734">
        <v>27670649.850000001</v>
      </c>
      <c r="K254" s="734">
        <v>27670649.850000001</v>
      </c>
      <c r="L254" s="734">
        <v>0</v>
      </c>
    </row>
    <row r="255" spans="1:12">
      <c r="A255" s="733" t="s">
        <v>1738</v>
      </c>
      <c r="B255" s="733" t="s">
        <v>2158</v>
      </c>
      <c r="F255" s="734">
        <v>0</v>
      </c>
      <c r="G255" s="734">
        <v>3048519.66</v>
      </c>
      <c r="H255" s="734">
        <v>3048519.66</v>
      </c>
      <c r="I255" s="734">
        <v>3048519.66</v>
      </c>
      <c r="J255" s="734">
        <v>3048519.66</v>
      </c>
      <c r="K255" s="734">
        <v>3048519.66</v>
      </c>
      <c r="L255" s="734">
        <v>0</v>
      </c>
    </row>
    <row r="256" spans="1:12">
      <c r="A256" s="733" t="s">
        <v>1740</v>
      </c>
      <c r="B256" s="733" t="s">
        <v>2153</v>
      </c>
      <c r="F256" s="734">
        <v>0</v>
      </c>
      <c r="G256" s="734">
        <v>1482431.92</v>
      </c>
      <c r="H256" s="734">
        <v>1482431.92</v>
      </c>
      <c r="I256" s="734">
        <v>1482431.92</v>
      </c>
      <c r="J256" s="734">
        <v>1482431.92</v>
      </c>
      <c r="K256" s="734">
        <v>1482431.92</v>
      </c>
      <c r="L256" s="734">
        <v>0</v>
      </c>
    </row>
    <row r="257" spans="1:12">
      <c r="A257" s="733" t="s">
        <v>1742</v>
      </c>
      <c r="B257" s="733" t="s">
        <v>425</v>
      </c>
      <c r="F257" s="734">
        <v>0</v>
      </c>
      <c r="G257" s="734">
        <v>495423.36</v>
      </c>
      <c r="H257" s="734">
        <v>495423.36</v>
      </c>
      <c r="I257" s="734">
        <v>495423.36</v>
      </c>
      <c r="J257" s="734">
        <v>495423.36</v>
      </c>
      <c r="K257" s="734">
        <v>495423.36</v>
      </c>
      <c r="L257" s="734">
        <v>0</v>
      </c>
    </row>
    <row r="258" spans="1:12">
      <c r="A258" s="733" t="s">
        <v>1758</v>
      </c>
      <c r="B258" s="733" t="s">
        <v>432</v>
      </c>
      <c r="F258" s="734">
        <v>0</v>
      </c>
      <c r="G258" s="734">
        <v>7718798.7599999998</v>
      </c>
      <c r="H258" s="734">
        <v>7718798.7599999998</v>
      </c>
      <c r="I258" s="734">
        <v>7718798.7599999998</v>
      </c>
      <c r="J258" s="734">
        <v>7718798.7599999998</v>
      </c>
      <c r="K258" s="734">
        <v>7718798.7599999998</v>
      </c>
      <c r="L258" s="734">
        <v>0</v>
      </c>
    </row>
    <row r="259" spans="1:12">
      <c r="A259" s="733" t="s">
        <v>1772</v>
      </c>
      <c r="B259" s="733" t="s">
        <v>438</v>
      </c>
      <c r="F259" s="734">
        <v>0</v>
      </c>
      <c r="G259" s="734">
        <v>4651892.29</v>
      </c>
      <c r="H259" s="734">
        <v>4651892.29</v>
      </c>
      <c r="I259" s="734">
        <v>4651892.29</v>
      </c>
      <c r="J259" s="734">
        <v>4651892.29</v>
      </c>
      <c r="K259" s="734">
        <v>4651892.29</v>
      </c>
      <c r="L259" s="734">
        <v>0</v>
      </c>
    </row>
    <row r="260" spans="1:12">
      <c r="A260" s="733" t="s">
        <v>1794</v>
      </c>
      <c r="B260" s="733" t="s">
        <v>2154</v>
      </c>
      <c r="F260" s="734">
        <v>0</v>
      </c>
      <c r="G260" s="734">
        <v>4010638</v>
      </c>
      <c r="H260" s="734">
        <v>4010638</v>
      </c>
      <c r="I260" s="734">
        <v>4010638</v>
      </c>
      <c r="J260" s="734">
        <v>4010638</v>
      </c>
      <c r="K260" s="734">
        <v>4010638</v>
      </c>
      <c r="L260" s="734">
        <v>0</v>
      </c>
    </row>
    <row r="261" spans="1:12">
      <c r="A261" s="733" t="s">
        <v>2193</v>
      </c>
      <c r="B261" s="733" t="s">
        <v>480</v>
      </c>
      <c r="F261" s="734">
        <v>0</v>
      </c>
      <c r="G261" s="734">
        <v>736600</v>
      </c>
      <c r="H261" s="734">
        <v>736600</v>
      </c>
      <c r="I261" s="734">
        <v>736600</v>
      </c>
      <c r="J261" s="734">
        <v>736600</v>
      </c>
      <c r="K261" s="734">
        <v>736600</v>
      </c>
      <c r="L261" s="734">
        <v>0</v>
      </c>
    </row>
    <row r="262" spans="1:12">
      <c r="E262" s="730" t="s">
        <v>2150</v>
      </c>
      <c r="F262" s="735">
        <v>0</v>
      </c>
      <c r="G262" s="735">
        <v>112743453.63</v>
      </c>
      <c r="H262" s="735">
        <v>112743453.63</v>
      </c>
      <c r="I262" s="735">
        <v>112584493.89</v>
      </c>
      <c r="J262" s="735">
        <v>112584493.89</v>
      </c>
      <c r="K262" s="735">
        <v>112584493.89</v>
      </c>
      <c r="L262" s="735">
        <v>158959.74</v>
      </c>
    </row>
    <row r="265" spans="1:12">
      <c r="A265" s="732" t="s">
        <v>2206</v>
      </c>
      <c r="C265" s="732" t="s">
        <v>2204</v>
      </c>
    </row>
    <row r="266" spans="1:12">
      <c r="A266" s="733" t="s">
        <v>946</v>
      </c>
      <c r="B266" s="733" t="s">
        <v>387</v>
      </c>
      <c r="F266" s="734">
        <v>130000000</v>
      </c>
      <c r="G266" s="734">
        <v>-129860271.88</v>
      </c>
      <c r="H266" s="734">
        <v>139728.12</v>
      </c>
      <c r="I266" s="734">
        <v>0</v>
      </c>
      <c r="J266" s="734">
        <v>0</v>
      </c>
      <c r="K266" s="734">
        <v>0</v>
      </c>
      <c r="L266" s="734">
        <v>139728.12</v>
      </c>
    </row>
    <row r="267" spans="1:12">
      <c r="A267" s="733" t="s">
        <v>950</v>
      </c>
      <c r="B267" s="733" t="s">
        <v>389</v>
      </c>
      <c r="F267" s="734">
        <v>0</v>
      </c>
      <c r="G267" s="734">
        <v>25000000</v>
      </c>
      <c r="H267" s="734">
        <v>25000000</v>
      </c>
      <c r="I267" s="734">
        <v>25000000</v>
      </c>
      <c r="J267" s="734">
        <v>25000000</v>
      </c>
      <c r="K267" s="734">
        <v>25000000</v>
      </c>
      <c r="L267" s="734">
        <v>0</v>
      </c>
    </row>
    <row r="268" spans="1:12">
      <c r="A268" s="733" t="s">
        <v>1768</v>
      </c>
      <c r="B268" s="733" t="s">
        <v>437</v>
      </c>
      <c r="F268" s="734">
        <v>0</v>
      </c>
      <c r="G268" s="734">
        <v>2500000</v>
      </c>
      <c r="H268" s="734">
        <v>2500000</v>
      </c>
      <c r="I268" s="734">
        <v>2500000</v>
      </c>
      <c r="J268" s="734">
        <v>2500000</v>
      </c>
      <c r="K268" s="734">
        <v>2500000</v>
      </c>
      <c r="L268" s="734">
        <v>0</v>
      </c>
    </row>
    <row r="269" spans="1:12">
      <c r="A269" s="733" t="s">
        <v>1772</v>
      </c>
      <c r="B269" s="733" t="s">
        <v>438</v>
      </c>
      <c r="F269" s="734">
        <v>0</v>
      </c>
      <c r="G269" s="734">
        <v>8930543.1799999997</v>
      </c>
      <c r="H269" s="734">
        <v>8930543.1799999997</v>
      </c>
      <c r="I269" s="734">
        <v>8930543.1799999997</v>
      </c>
      <c r="J269" s="734">
        <v>8930543.1799999997</v>
      </c>
      <c r="K269" s="734">
        <v>8930543.1799999997</v>
      </c>
      <c r="L269" s="734">
        <v>0</v>
      </c>
    </row>
    <row r="270" spans="1:12">
      <c r="A270" s="733" t="s">
        <v>1776</v>
      </c>
      <c r="B270" s="733" t="s">
        <v>439</v>
      </c>
      <c r="F270" s="734">
        <v>0</v>
      </c>
      <c r="G270" s="734">
        <v>15999999.67</v>
      </c>
      <c r="H270" s="734">
        <v>15999999.67</v>
      </c>
      <c r="I270" s="734">
        <v>15999999.67</v>
      </c>
      <c r="J270" s="734">
        <v>15999999.67</v>
      </c>
      <c r="K270" s="734">
        <v>15999999.67</v>
      </c>
      <c r="L270" s="734">
        <v>0</v>
      </c>
    </row>
    <row r="271" spans="1:12">
      <c r="A271" s="733" t="s">
        <v>1778</v>
      </c>
      <c r="B271" s="733" t="s">
        <v>440</v>
      </c>
      <c r="F271" s="734">
        <v>0</v>
      </c>
      <c r="G271" s="734">
        <v>29959999.399999999</v>
      </c>
      <c r="H271" s="734">
        <v>29959999.399999999</v>
      </c>
      <c r="I271" s="734">
        <v>29959999.399999999</v>
      </c>
      <c r="J271" s="734">
        <v>29959999.399999999</v>
      </c>
      <c r="K271" s="734">
        <v>29959999.399999999</v>
      </c>
      <c r="L271" s="734">
        <v>0</v>
      </c>
    </row>
    <row r="272" spans="1:12">
      <c r="A272" s="733" t="s">
        <v>1798</v>
      </c>
      <c r="B272" s="733" t="s">
        <v>449</v>
      </c>
      <c r="F272" s="734">
        <v>0</v>
      </c>
      <c r="G272" s="734">
        <v>23818311.899999999</v>
      </c>
      <c r="H272" s="734">
        <v>23818311.899999999</v>
      </c>
      <c r="I272" s="734">
        <v>23818311.899999999</v>
      </c>
      <c r="J272" s="734">
        <v>23818311.899999999</v>
      </c>
      <c r="K272" s="734">
        <v>23818311.899999999</v>
      </c>
      <c r="L272" s="734">
        <v>0</v>
      </c>
    </row>
    <row r="273" spans="1:12">
      <c r="E273" s="730" t="s">
        <v>2150</v>
      </c>
      <c r="F273" s="735">
        <v>130000000</v>
      </c>
      <c r="G273" s="735">
        <v>-23651417.73</v>
      </c>
      <c r="H273" s="735">
        <v>106348582.27</v>
      </c>
      <c r="I273" s="735">
        <v>106208854.15000001</v>
      </c>
      <c r="J273" s="735">
        <v>106208854.15000001</v>
      </c>
      <c r="K273" s="735">
        <v>106208854.15000001</v>
      </c>
      <c r="L273" s="735">
        <v>139728.12</v>
      </c>
    </row>
    <row r="276" spans="1:12">
      <c r="A276" s="732" t="s">
        <v>2207</v>
      </c>
      <c r="C276" s="732" t="s">
        <v>2208</v>
      </c>
    </row>
    <row r="277" spans="1:12">
      <c r="A277" s="733" t="s">
        <v>920</v>
      </c>
      <c r="B277" s="733" t="s">
        <v>378</v>
      </c>
      <c r="F277" s="734">
        <v>0</v>
      </c>
      <c r="G277" s="734">
        <v>45488533</v>
      </c>
      <c r="H277" s="734">
        <v>45488533</v>
      </c>
      <c r="I277" s="734">
        <v>45488533</v>
      </c>
      <c r="J277" s="734">
        <v>45488533</v>
      </c>
      <c r="K277" s="734">
        <v>45488533</v>
      </c>
      <c r="L277" s="734">
        <v>0</v>
      </c>
    </row>
    <row r="278" spans="1:12">
      <c r="A278" s="733" t="s">
        <v>928</v>
      </c>
      <c r="B278" s="733" t="s">
        <v>380</v>
      </c>
      <c r="F278" s="734">
        <v>0</v>
      </c>
      <c r="G278" s="734">
        <v>37944922.899999999</v>
      </c>
      <c r="H278" s="734">
        <v>37944922.899999999</v>
      </c>
      <c r="I278" s="734">
        <v>37925297.350000001</v>
      </c>
      <c r="J278" s="734">
        <v>37925297.350000001</v>
      </c>
      <c r="K278" s="734">
        <v>37925297.350000001</v>
      </c>
      <c r="L278" s="734">
        <v>19625.55</v>
      </c>
    </row>
    <row r="279" spans="1:12">
      <c r="A279" s="733" t="s">
        <v>940</v>
      </c>
      <c r="B279" s="733" t="s">
        <v>384</v>
      </c>
      <c r="F279" s="734">
        <v>0</v>
      </c>
      <c r="G279" s="734">
        <v>3139919.5</v>
      </c>
      <c r="H279" s="734">
        <v>3139919.5</v>
      </c>
      <c r="I279" s="734">
        <v>3139919.5</v>
      </c>
      <c r="J279" s="734">
        <v>3139919.5</v>
      </c>
      <c r="K279" s="734">
        <v>3139919.5</v>
      </c>
      <c r="L279" s="734">
        <v>0</v>
      </c>
    </row>
    <row r="280" spans="1:12">
      <c r="A280" s="733" t="s">
        <v>946</v>
      </c>
      <c r="B280" s="733" t="s">
        <v>387</v>
      </c>
      <c r="F280" s="734">
        <v>0</v>
      </c>
      <c r="G280" s="734">
        <v>4059.54</v>
      </c>
      <c r="H280" s="734">
        <v>4059.54</v>
      </c>
      <c r="I280" s="734">
        <v>0</v>
      </c>
      <c r="J280" s="734">
        <v>0</v>
      </c>
      <c r="K280" s="734">
        <v>0</v>
      </c>
      <c r="L280" s="734">
        <v>4059.54</v>
      </c>
    </row>
    <row r="281" spans="1:12">
      <c r="A281" s="733" t="s">
        <v>966</v>
      </c>
      <c r="B281" s="733" t="s">
        <v>396</v>
      </c>
      <c r="F281" s="734">
        <v>0</v>
      </c>
      <c r="G281" s="734">
        <v>542917.31000000006</v>
      </c>
      <c r="H281" s="734">
        <v>542917.31000000006</v>
      </c>
      <c r="I281" s="734">
        <v>541471.47</v>
      </c>
      <c r="J281" s="734">
        <v>541471.47</v>
      </c>
      <c r="K281" s="734">
        <v>541471.47</v>
      </c>
      <c r="L281" s="734">
        <v>1445.84</v>
      </c>
    </row>
    <row r="282" spans="1:12">
      <c r="A282" s="733" t="s">
        <v>972</v>
      </c>
      <c r="B282" s="733" t="s">
        <v>399</v>
      </c>
      <c r="F282" s="734">
        <v>0</v>
      </c>
      <c r="G282" s="734">
        <v>25266684</v>
      </c>
      <c r="H282" s="734">
        <v>25266684</v>
      </c>
      <c r="I282" s="734">
        <v>25266684</v>
      </c>
      <c r="J282" s="734">
        <v>25266684</v>
      </c>
      <c r="K282" s="734">
        <v>25266684</v>
      </c>
      <c r="L282" s="734">
        <v>0</v>
      </c>
    </row>
    <row r="283" spans="1:12">
      <c r="A283" s="733" t="s">
        <v>974</v>
      </c>
      <c r="B283" s="733" t="s">
        <v>400</v>
      </c>
      <c r="F283" s="734">
        <v>0</v>
      </c>
      <c r="G283" s="734">
        <v>13209239.800000001</v>
      </c>
      <c r="H283" s="734">
        <v>13209239.800000001</v>
      </c>
      <c r="I283" s="734">
        <v>13209239.800000001</v>
      </c>
      <c r="J283" s="734">
        <v>13209239.800000001</v>
      </c>
      <c r="K283" s="734">
        <v>13209239.800000001</v>
      </c>
      <c r="L283" s="734">
        <v>0</v>
      </c>
    </row>
    <row r="284" spans="1:12">
      <c r="A284" s="733" t="s">
        <v>2188</v>
      </c>
      <c r="B284" s="733" t="s">
        <v>475</v>
      </c>
      <c r="F284" s="734">
        <v>0</v>
      </c>
      <c r="G284" s="734">
        <v>90000</v>
      </c>
      <c r="H284" s="734">
        <v>90000</v>
      </c>
      <c r="I284" s="734">
        <v>90000</v>
      </c>
      <c r="J284" s="734">
        <v>90000</v>
      </c>
      <c r="K284" s="734">
        <v>90000</v>
      </c>
      <c r="L284" s="734">
        <v>0</v>
      </c>
    </row>
    <row r="285" spans="1:12">
      <c r="E285" s="730" t="s">
        <v>2150</v>
      </c>
      <c r="F285" s="735">
        <v>0</v>
      </c>
      <c r="G285" s="735">
        <v>125686276.05</v>
      </c>
      <c r="H285" s="735">
        <v>125686276.05</v>
      </c>
      <c r="I285" s="735">
        <v>125661145.12</v>
      </c>
      <c r="J285" s="735">
        <v>125661145.12</v>
      </c>
      <c r="K285" s="735">
        <v>125661145.12</v>
      </c>
      <c r="L285" s="735">
        <v>25130.93</v>
      </c>
    </row>
    <row r="288" spans="1:12">
      <c r="A288" s="732" t="s">
        <v>2209</v>
      </c>
      <c r="C288" s="732" t="s">
        <v>2210</v>
      </c>
    </row>
    <row r="289" spans="1:12">
      <c r="A289" s="733" t="s">
        <v>946</v>
      </c>
      <c r="B289" s="733" t="s">
        <v>387</v>
      </c>
      <c r="F289" s="734">
        <v>0</v>
      </c>
      <c r="G289" s="734">
        <v>248262.66</v>
      </c>
      <c r="H289" s="734">
        <v>248262.66</v>
      </c>
      <c r="I289" s="734">
        <v>0</v>
      </c>
      <c r="J289" s="734">
        <v>0</v>
      </c>
      <c r="K289" s="734">
        <v>0</v>
      </c>
      <c r="L289" s="734">
        <v>248262.66</v>
      </c>
    </row>
    <row r="290" spans="1:12">
      <c r="E290" s="730" t="s">
        <v>2150</v>
      </c>
      <c r="F290" s="735">
        <v>0</v>
      </c>
      <c r="G290" s="735">
        <v>248262.66</v>
      </c>
      <c r="H290" s="735">
        <v>248262.66</v>
      </c>
      <c r="I290" s="735">
        <v>0</v>
      </c>
      <c r="J290" s="735">
        <v>0</v>
      </c>
      <c r="K290" s="735">
        <v>0</v>
      </c>
      <c r="L290" s="735">
        <v>248262.66</v>
      </c>
    </row>
    <row r="293" spans="1:12">
      <c r="A293" s="732" t="s">
        <v>2211</v>
      </c>
      <c r="C293" s="732" t="s">
        <v>2212</v>
      </c>
    </row>
    <row r="294" spans="1:12">
      <c r="A294" s="733" t="s">
        <v>946</v>
      </c>
      <c r="B294" s="733" t="s">
        <v>387</v>
      </c>
      <c r="F294" s="734">
        <v>0</v>
      </c>
      <c r="G294" s="734">
        <v>471163.22</v>
      </c>
      <c r="H294" s="734">
        <v>471163.22</v>
      </c>
      <c r="I294" s="734">
        <v>0</v>
      </c>
      <c r="J294" s="734">
        <v>0</v>
      </c>
      <c r="K294" s="734">
        <v>0</v>
      </c>
      <c r="L294" s="734">
        <v>471163.22</v>
      </c>
    </row>
    <row r="295" spans="1:12">
      <c r="E295" s="730" t="s">
        <v>2150</v>
      </c>
      <c r="F295" s="735">
        <v>0</v>
      </c>
      <c r="G295" s="735">
        <v>471163.22</v>
      </c>
      <c r="H295" s="735">
        <v>471163.22</v>
      </c>
      <c r="I295" s="735">
        <v>0</v>
      </c>
      <c r="J295" s="735">
        <v>0</v>
      </c>
      <c r="K295" s="735">
        <v>0</v>
      </c>
      <c r="L295" s="735">
        <v>471163.22</v>
      </c>
    </row>
    <row r="298" spans="1:12">
      <c r="A298" s="732" t="s">
        <v>2213</v>
      </c>
      <c r="C298" s="732" t="s">
        <v>2214</v>
      </c>
    </row>
    <row r="299" spans="1:12">
      <c r="A299" s="733" t="s">
        <v>928</v>
      </c>
      <c r="B299" s="733" t="s">
        <v>380</v>
      </c>
      <c r="F299" s="734">
        <v>0</v>
      </c>
      <c r="G299" s="734">
        <v>233377.54</v>
      </c>
      <c r="H299" s="734">
        <v>233377.54</v>
      </c>
      <c r="I299" s="734">
        <v>0</v>
      </c>
      <c r="J299" s="734">
        <v>0</v>
      </c>
      <c r="K299" s="734">
        <v>0</v>
      </c>
      <c r="L299" s="734">
        <v>233377.54</v>
      </c>
    </row>
    <row r="300" spans="1:12">
      <c r="A300" s="733" t="s">
        <v>946</v>
      </c>
      <c r="B300" s="733" t="s">
        <v>387</v>
      </c>
      <c r="F300" s="734">
        <v>0</v>
      </c>
      <c r="G300" s="734">
        <v>544547.59</v>
      </c>
      <c r="H300" s="734">
        <v>544547.59</v>
      </c>
      <c r="I300" s="734">
        <v>0</v>
      </c>
      <c r="J300" s="734">
        <v>0</v>
      </c>
      <c r="K300" s="734">
        <v>0</v>
      </c>
      <c r="L300" s="734">
        <v>544547.59</v>
      </c>
    </row>
    <row r="301" spans="1:12">
      <c r="E301" s="730" t="s">
        <v>2150</v>
      </c>
      <c r="F301" s="735">
        <v>0</v>
      </c>
      <c r="G301" s="735">
        <v>777925.13</v>
      </c>
      <c r="H301" s="735">
        <v>777925.13</v>
      </c>
      <c r="I301" s="735">
        <v>0</v>
      </c>
      <c r="J301" s="735">
        <v>0</v>
      </c>
      <c r="K301" s="735">
        <v>0</v>
      </c>
      <c r="L301" s="735">
        <v>777925.13</v>
      </c>
    </row>
    <row r="304" spans="1:12">
      <c r="A304" s="732" t="s">
        <v>2215</v>
      </c>
      <c r="C304" s="732" t="s">
        <v>2216</v>
      </c>
    </row>
    <row r="305" spans="1:12">
      <c r="A305" s="733" t="s">
        <v>928</v>
      </c>
      <c r="B305" s="733" t="s">
        <v>380</v>
      </c>
      <c r="F305" s="734">
        <v>0</v>
      </c>
      <c r="G305" s="734">
        <v>1802639.93</v>
      </c>
      <c r="H305" s="734">
        <v>1802639.93</v>
      </c>
      <c r="I305" s="734">
        <v>1802639.93</v>
      </c>
      <c r="J305" s="734">
        <v>1802639.93</v>
      </c>
      <c r="K305" s="734">
        <v>1802639.93</v>
      </c>
      <c r="L305" s="734">
        <v>0</v>
      </c>
    </row>
    <row r="306" spans="1:12">
      <c r="A306" s="733" t="s">
        <v>946</v>
      </c>
      <c r="B306" s="733" t="s">
        <v>387</v>
      </c>
      <c r="F306" s="734">
        <v>0</v>
      </c>
      <c r="G306" s="734">
        <v>217856.48</v>
      </c>
      <c r="H306" s="734">
        <v>217856.48</v>
      </c>
      <c r="I306" s="734">
        <v>0</v>
      </c>
      <c r="J306" s="734">
        <v>0</v>
      </c>
      <c r="K306" s="734">
        <v>0</v>
      </c>
      <c r="L306" s="734">
        <v>217856.48</v>
      </c>
    </row>
    <row r="307" spans="1:12">
      <c r="E307" s="730" t="s">
        <v>2150</v>
      </c>
      <c r="F307" s="735">
        <v>0</v>
      </c>
      <c r="G307" s="735">
        <v>2020496.41</v>
      </c>
      <c r="H307" s="735">
        <v>2020496.41</v>
      </c>
      <c r="I307" s="735">
        <v>1802639.93</v>
      </c>
      <c r="J307" s="735">
        <v>1802639.93</v>
      </c>
      <c r="K307" s="735">
        <v>1802639.93</v>
      </c>
      <c r="L307" s="735">
        <v>217856.48</v>
      </c>
    </row>
    <row r="310" spans="1:12">
      <c r="A310" s="732" t="s">
        <v>2217</v>
      </c>
      <c r="C310" s="732" t="s">
        <v>2218</v>
      </c>
    </row>
    <row r="311" spans="1:12">
      <c r="A311" s="733" t="s">
        <v>1718</v>
      </c>
      <c r="B311" s="733" t="s">
        <v>2157</v>
      </c>
      <c r="F311" s="734">
        <v>0</v>
      </c>
      <c r="G311" s="734">
        <v>56297343.859999999</v>
      </c>
      <c r="H311" s="734">
        <v>56297343.859999999</v>
      </c>
      <c r="I311" s="734">
        <v>54299220.649999999</v>
      </c>
      <c r="J311" s="734">
        <v>54299220.649999999</v>
      </c>
      <c r="K311" s="734">
        <v>54299220.649999999</v>
      </c>
      <c r="L311" s="734">
        <v>1998123.21</v>
      </c>
    </row>
    <row r="312" spans="1:12">
      <c r="A312" s="733" t="s">
        <v>1780</v>
      </c>
      <c r="B312" s="733" t="s">
        <v>441</v>
      </c>
      <c r="F312" s="734">
        <v>0</v>
      </c>
      <c r="G312" s="734">
        <v>3178755.03</v>
      </c>
      <c r="H312" s="734">
        <v>3178755.03</v>
      </c>
      <c r="I312" s="734">
        <v>0</v>
      </c>
      <c r="J312" s="734">
        <v>0</v>
      </c>
      <c r="K312" s="734">
        <v>0</v>
      </c>
      <c r="L312" s="734">
        <v>3178755.03</v>
      </c>
    </row>
    <row r="313" spans="1:12">
      <c r="E313" s="730" t="s">
        <v>2150</v>
      </c>
      <c r="F313" s="735">
        <v>0</v>
      </c>
      <c r="G313" s="735">
        <v>59476098.890000001</v>
      </c>
      <c r="H313" s="735">
        <v>59476098.890000001</v>
      </c>
      <c r="I313" s="735">
        <v>54299220.649999999</v>
      </c>
      <c r="J313" s="735">
        <v>54299220.649999999</v>
      </c>
      <c r="K313" s="735">
        <v>54299220.649999999</v>
      </c>
      <c r="L313" s="735">
        <v>5176878.24</v>
      </c>
    </row>
    <row r="316" spans="1:12">
      <c r="A316" s="732" t="s">
        <v>2219</v>
      </c>
      <c r="C316" s="732" t="s">
        <v>2220</v>
      </c>
    </row>
    <row r="317" spans="1:12">
      <c r="A317" s="733" t="s">
        <v>928</v>
      </c>
      <c r="B317" s="733" t="s">
        <v>380</v>
      </c>
      <c r="F317" s="734">
        <v>0</v>
      </c>
      <c r="G317" s="734">
        <v>1308219532.9300001</v>
      </c>
      <c r="H317" s="734">
        <v>1308219532.9300001</v>
      </c>
      <c r="I317" s="734">
        <v>1226764625.47</v>
      </c>
      <c r="J317" s="734">
        <v>1226764625.47</v>
      </c>
      <c r="K317" s="734">
        <v>1203427730.55</v>
      </c>
      <c r="L317" s="734">
        <v>81454907.459999993</v>
      </c>
    </row>
    <row r="318" spans="1:12">
      <c r="A318" s="733" t="s">
        <v>946</v>
      </c>
      <c r="B318" s="733" t="s">
        <v>387</v>
      </c>
      <c r="F318" s="734">
        <v>0</v>
      </c>
      <c r="G318" s="734">
        <v>11624502.35</v>
      </c>
      <c r="H318" s="734">
        <v>11624502.35</v>
      </c>
      <c r="I318" s="734">
        <v>0</v>
      </c>
      <c r="J318" s="734">
        <v>0</v>
      </c>
      <c r="K318" s="734">
        <v>0</v>
      </c>
      <c r="L318" s="734">
        <v>11624502.35</v>
      </c>
    </row>
    <row r="319" spans="1:12">
      <c r="A319" s="733" t="s">
        <v>948</v>
      </c>
      <c r="B319" s="733" t="s">
        <v>388</v>
      </c>
      <c r="F319" s="734">
        <v>0</v>
      </c>
      <c r="G319" s="734">
        <v>34113120.729999997</v>
      </c>
      <c r="H319" s="734">
        <v>34113120.729999997</v>
      </c>
      <c r="I319" s="734">
        <v>34113120.729999997</v>
      </c>
      <c r="J319" s="734">
        <v>34113120.729999997</v>
      </c>
      <c r="K319" s="734">
        <v>34113120.729999997</v>
      </c>
      <c r="L319" s="734">
        <v>0</v>
      </c>
    </row>
    <row r="320" spans="1:12">
      <c r="A320" s="733" t="s">
        <v>1740</v>
      </c>
      <c r="B320" s="733" t="s">
        <v>2153</v>
      </c>
      <c r="F320" s="734">
        <v>0</v>
      </c>
      <c r="G320" s="734">
        <v>86992880.109999999</v>
      </c>
      <c r="H320" s="734">
        <v>86992880.109999999</v>
      </c>
      <c r="I320" s="734">
        <v>86992880.109999999</v>
      </c>
      <c r="J320" s="734">
        <v>86992880.109999999</v>
      </c>
      <c r="K320" s="734">
        <v>86992880.109999999</v>
      </c>
      <c r="L320" s="734">
        <v>0</v>
      </c>
    </row>
    <row r="321" spans="1:12">
      <c r="A321" s="733" t="s">
        <v>1772</v>
      </c>
      <c r="B321" s="733" t="s">
        <v>438</v>
      </c>
      <c r="F321" s="734">
        <v>0</v>
      </c>
      <c r="G321" s="734">
        <v>19831249.280000001</v>
      </c>
      <c r="H321" s="734">
        <v>19831249.280000001</v>
      </c>
      <c r="I321" s="734">
        <v>19831249.280000001</v>
      </c>
      <c r="J321" s="734">
        <v>19831249.280000001</v>
      </c>
      <c r="K321" s="734">
        <v>19831249.280000001</v>
      </c>
      <c r="L321" s="734">
        <v>0</v>
      </c>
    </row>
    <row r="322" spans="1:12">
      <c r="A322" s="733" t="s">
        <v>1794</v>
      </c>
      <c r="B322" s="733" t="s">
        <v>2154</v>
      </c>
      <c r="F322" s="734">
        <v>0</v>
      </c>
      <c r="G322" s="734">
        <v>1566117.58</v>
      </c>
      <c r="H322" s="734">
        <v>1566117.58</v>
      </c>
      <c r="I322" s="734">
        <v>1566117.58</v>
      </c>
      <c r="J322" s="734">
        <v>1566117.58</v>
      </c>
      <c r="K322" s="734">
        <v>1566117.58</v>
      </c>
      <c r="L322" s="734">
        <v>0</v>
      </c>
    </row>
    <row r="323" spans="1:12">
      <c r="E323" s="730" t="s">
        <v>2150</v>
      </c>
      <c r="F323" s="735">
        <v>0</v>
      </c>
      <c r="G323" s="735">
        <v>1462347402.98</v>
      </c>
      <c r="H323" s="735">
        <v>1462347402.98</v>
      </c>
      <c r="I323" s="735">
        <v>1369267993.1700001</v>
      </c>
      <c r="J323" s="735">
        <v>1369267993.1700001</v>
      </c>
      <c r="K323" s="735">
        <v>1345931098.25</v>
      </c>
      <c r="L323" s="735">
        <v>93079409.810000002</v>
      </c>
    </row>
    <row r="326" spans="1:12">
      <c r="A326" s="732" t="s">
        <v>2221</v>
      </c>
      <c r="C326" s="732" t="s">
        <v>2222</v>
      </c>
    </row>
    <row r="327" spans="1:12">
      <c r="A327" s="733" t="s">
        <v>928</v>
      </c>
      <c r="B327" s="733" t="s">
        <v>380</v>
      </c>
      <c r="F327" s="734">
        <v>0</v>
      </c>
      <c r="G327" s="734">
        <v>8478521.4000000004</v>
      </c>
      <c r="H327" s="734">
        <v>8478521.4000000004</v>
      </c>
      <c r="I327" s="734">
        <v>8478521.4000000004</v>
      </c>
      <c r="J327" s="734">
        <v>8478521.4000000004</v>
      </c>
      <c r="K327" s="734">
        <v>8478521.3800000008</v>
      </c>
      <c r="L327" s="734">
        <v>0</v>
      </c>
    </row>
    <row r="328" spans="1:12">
      <c r="A328" s="733" t="s">
        <v>946</v>
      </c>
      <c r="B328" s="733" t="s">
        <v>387</v>
      </c>
      <c r="F328" s="734">
        <v>0</v>
      </c>
      <c r="G328" s="734">
        <v>25429298.920000002</v>
      </c>
      <c r="H328" s="734">
        <v>25429298.920000002</v>
      </c>
      <c r="I328" s="734">
        <v>0</v>
      </c>
      <c r="J328" s="734">
        <v>0</v>
      </c>
      <c r="K328" s="734">
        <v>0</v>
      </c>
      <c r="L328" s="734">
        <v>25429298.920000002</v>
      </c>
    </row>
    <row r="329" spans="1:12">
      <c r="A329" s="733" t="s">
        <v>948</v>
      </c>
      <c r="B329" s="733" t="s">
        <v>388</v>
      </c>
      <c r="F329" s="734">
        <v>0</v>
      </c>
      <c r="G329" s="734">
        <v>465450.7</v>
      </c>
      <c r="H329" s="734">
        <v>465450.7</v>
      </c>
      <c r="I329" s="734">
        <v>465450.7</v>
      </c>
      <c r="J329" s="734">
        <v>465450.7</v>
      </c>
      <c r="K329" s="734">
        <v>465450.7</v>
      </c>
      <c r="L329" s="734">
        <v>0</v>
      </c>
    </row>
    <row r="330" spans="1:12">
      <c r="A330" s="733" t="s">
        <v>1740</v>
      </c>
      <c r="B330" s="733" t="s">
        <v>2153</v>
      </c>
      <c r="F330" s="734">
        <v>0</v>
      </c>
      <c r="G330" s="734">
        <v>13827079.68</v>
      </c>
      <c r="H330" s="734">
        <v>13827079.68</v>
      </c>
      <c r="I330" s="734">
        <v>13827079.68</v>
      </c>
      <c r="J330" s="734">
        <v>13827079.68</v>
      </c>
      <c r="K330" s="734">
        <v>13827079.68</v>
      </c>
      <c r="L330" s="734">
        <v>0</v>
      </c>
    </row>
    <row r="331" spans="1:12">
      <c r="A331" s="733" t="s">
        <v>1772</v>
      </c>
      <c r="B331" s="733" t="s">
        <v>438</v>
      </c>
      <c r="F331" s="734">
        <v>0</v>
      </c>
      <c r="G331" s="734">
        <v>4741177.54</v>
      </c>
      <c r="H331" s="734">
        <v>4741177.54</v>
      </c>
      <c r="I331" s="734">
        <v>4741177.54</v>
      </c>
      <c r="J331" s="734">
        <v>4741177.54</v>
      </c>
      <c r="K331" s="734">
        <v>4741177.54</v>
      </c>
      <c r="L331" s="734">
        <v>0</v>
      </c>
    </row>
    <row r="332" spans="1:12">
      <c r="A332" s="733" t="s">
        <v>1826</v>
      </c>
      <c r="B332" s="733" t="s">
        <v>462</v>
      </c>
      <c r="F332" s="734">
        <v>0</v>
      </c>
      <c r="G332" s="734">
        <v>1994166.31</v>
      </c>
      <c r="H332" s="734">
        <v>1994166.31</v>
      </c>
      <c r="I332" s="734">
        <v>1994166.31</v>
      </c>
      <c r="J332" s="734">
        <v>1994166.31</v>
      </c>
      <c r="K332" s="734">
        <v>1994166.31</v>
      </c>
      <c r="L332" s="734">
        <v>0</v>
      </c>
    </row>
    <row r="333" spans="1:12">
      <c r="E333" s="730" t="s">
        <v>2150</v>
      </c>
      <c r="F333" s="735">
        <v>0</v>
      </c>
      <c r="G333" s="735">
        <v>54935694.549999997</v>
      </c>
      <c r="H333" s="735">
        <v>54935694.549999997</v>
      </c>
      <c r="I333" s="735">
        <v>29506395.629999999</v>
      </c>
      <c r="J333" s="735">
        <v>29506395.629999999</v>
      </c>
      <c r="K333" s="735">
        <v>29506395.609999999</v>
      </c>
      <c r="L333" s="735">
        <v>25429298.920000002</v>
      </c>
    </row>
    <row r="336" spans="1:12">
      <c r="A336" s="732" t="s">
        <v>2223</v>
      </c>
      <c r="C336" s="732" t="s">
        <v>2224</v>
      </c>
    </row>
    <row r="337" spans="1:12">
      <c r="A337" s="733" t="s">
        <v>946</v>
      </c>
      <c r="B337" s="733" t="s">
        <v>387</v>
      </c>
      <c r="F337" s="734">
        <v>0</v>
      </c>
      <c r="G337" s="734">
        <v>315726.34000000003</v>
      </c>
      <c r="H337" s="734">
        <v>315726.34000000003</v>
      </c>
      <c r="I337" s="734">
        <v>0</v>
      </c>
      <c r="J337" s="734">
        <v>0</v>
      </c>
      <c r="K337" s="734">
        <v>0</v>
      </c>
      <c r="L337" s="734">
        <v>315726.34000000003</v>
      </c>
    </row>
    <row r="338" spans="1:12">
      <c r="E338" s="730" t="s">
        <v>2150</v>
      </c>
      <c r="F338" s="735">
        <v>0</v>
      </c>
      <c r="G338" s="735">
        <v>315726.34000000003</v>
      </c>
      <c r="H338" s="735">
        <v>315726.34000000003</v>
      </c>
      <c r="I338" s="735">
        <v>0</v>
      </c>
      <c r="J338" s="735">
        <v>0</v>
      </c>
      <c r="K338" s="735">
        <v>0</v>
      </c>
      <c r="L338" s="735">
        <v>315726.34000000003</v>
      </c>
    </row>
    <row r="341" spans="1:12">
      <c r="A341" s="732" t="s">
        <v>2225</v>
      </c>
      <c r="C341" s="732" t="s">
        <v>2224</v>
      </c>
    </row>
    <row r="342" spans="1:12">
      <c r="A342" s="733" t="s">
        <v>970</v>
      </c>
      <c r="B342" s="733" t="s">
        <v>398</v>
      </c>
      <c r="F342" s="734">
        <v>0</v>
      </c>
      <c r="G342" s="734">
        <v>55001902</v>
      </c>
      <c r="H342" s="734">
        <v>55001902</v>
      </c>
      <c r="I342" s="734">
        <v>54402184.75</v>
      </c>
      <c r="J342" s="734">
        <v>54402184.75</v>
      </c>
      <c r="K342" s="734">
        <v>52710985.32</v>
      </c>
      <c r="L342" s="734">
        <v>599717.25</v>
      </c>
    </row>
    <row r="343" spans="1:12">
      <c r="E343" s="730" t="s">
        <v>2150</v>
      </c>
      <c r="F343" s="735">
        <v>0</v>
      </c>
      <c r="G343" s="735">
        <v>55001902</v>
      </c>
      <c r="H343" s="735">
        <v>55001902</v>
      </c>
      <c r="I343" s="735">
        <v>54402184.75</v>
      </c>
      <c r="J343" s="735">
        <v>54402184.75</v>
      </c>
      <c r="K343" s="735">
        <v>52710985.32</v>
      </c>
      <c r="L343" s="735">
        <v>599717.25</v>
      </c>
    </row>
    <row r="346" spans="1:12">
      <c r="A346" s="732" t="s">
        <v>2226</v>
      </c>
      <c r="C346" s="732" t="s">
        <v>2227</v>
      </c>
    </row>
    <row r="347" spans="1:12">
      <c r="A347" s="733" t="s">
        <v>1788</v>
      </c>
      <c r="B347" s="733" t="s">
        <v>445</v>
      </c>
      <c r="F347" s="734">
        <v>0</v>
      </c>
      <c r="G347" s="734">
        <v>1236326.3700000001</v>
      </c>
      <c r="H347" s="734">
        <v>1236326.3700000001</v>
      </c>
      <c r="I347" s="734">
        <v>1236326.3700000001</v>
      </c>
      <c r="J347" s="734">
        <v>1236326.3700000001</v>
      </c>
      <c r="K347" s="734">
        <v>995387.28</v>
      </c>
      <c r="L347" s="734">
        <v>0</v>
      </c>
    </row>
    <row r="348" spans="1:12">
      <c r="A348" s="733" t="s">
        <v>1820</v>
      </c>
      <c r="B348" s="733" t="s">
        <v>460</v>
      </c>
      <c r="F348" s="734">
        <v>0</v>
      </c>
      <c r="G348" s="734">
        <v>655459</v>
      </c>
      <c r="H348" s="734">
        <v>655459</v>
      </c>
      <c r="I348" s="734">
        <v>655459</v>
      </c>
      <c r="J348" s="734">
        <v>655459</v>
      </c>
      <c r="K348" s="734">
        <v>655459</v>
      </c>
      <c r="L348" s="734">
        <v>0</v>
      </c>
    </row>
    <row r="349" spans="1:12">
      <c r="A349" s="733" t="s">
        <v>1842</v>
      </c>
      <c r="B349" s="733" t="s">
        <v>467</v>
      </c>
      <c r="F349" s="734">
        <v>0</v>
      </c>
      <c r="G349" s="734">
        <v>412662.39</v>
      </c>
      <c r="H349" s="734">
        <v>412662.39</v>
      </c>
      <c r="I349" s="734">
        <v>412662.39</v>
      </c>
      <c r="J349" s="734">
        <v>412662.39</v>
      </c>
      <c r="K349" s="734">
        <v>412662.39</v>
      </c>
      <c r="L349" s="734">
        <v>0</v>
      </c>
    </row>
    <row r="350" spans="1:12">
      <c r="A350" s="733" t="s">
        <v>1854</v>
      </c>
      <c r="B350" s="733" t="s">
        <v>473</v>
      </c>
      <c r="F350" s="734">
        <v>0</v>
      </c>
      <c r="G350" s="734">
        <v>864003.12</v>
      </c>
      <c r="H350" s="734">
        <v>864003.12</v>
      </c>
      <c r="I350" s="734">
        <v>864003.12</v>
      </c>
      <c r="J350" s="734">
        <v>864003.12</v>
      </c>
      <c r="K350" s="734">
        <v>864003.12</v>
      </c>
      <c r="L350" s="734">
        <v>0</v>
      </c>
    </row>
    <row r="351" spans="1:12">
      <c r="E351" s="730" t="s">
        <v>2150</v>
      </c>
      <c r="F351" s="735">
        <v>0</v>
      </c>
      <c r="G351" s="735">
        <v>3168450.88</v>
      </c>
      <c r="H351" s="735">
        <v>3168450.88</v>
      </c>
      <c r="I351" s="735">
        <v>3168450.88</v>
      </c>
      <c r="J351" s="735">
        <v>3168450.88</v>
      </c>
      <c r="K351" s="735">
        <v>2927511.79</v>
      </c>
      <c r="L351" s="735">
        <v>0</v>
      </c>
    </row>
    <row r="354" spans="1:12">
      <c r="A354" s="732" t="s">
        <v>2228</v>
      </c>
      <c r="C354" s="732" t="s">
        <v>2227</v>
      </c>
    </row>
    <row r="355" spans="1:12">
      <c r="A355" s="733" t="s">
        <v>946</v>
      </c>
      <c r="B355" s="733" t="s">
        <v>387</v>
      </c>
      <c r="F355" s="734">
        <v>249430000</v>
      </c>
      <c r="G355" s="734">
        <v>-249210838.75</v>
      </c>
      <c r="H355" s="734">
        <v>219161.25</v>
      </c>
      <c r="I355" s="734">
        <v>0</v>
      </c>
      <c r="J355" s="734">
        <v>0</v>
      </c>
      <c r="K355" s="734">
        <v>0</v>
      </c>
      <c r="L355" s="734">
        <v>219161.25</v>
      </c>
    </row>
    <row r="356" spans="1:12">
      <c r="A356" s="733" t="s">
        <v>948</v>
      </c>
      <c r="B356" s="733" t="s">
        <v>388</v>
      </c>
      <c r="F356" s="734">
        <v>1536799.78</v>
      </c>
      <c r="G356" s="734">
        <v>-423819.58</v>
      </c>
      <c r="H356" s="734">
        <v>1112980.2</v>
      </c>
      <c r="I356" s="734">
        <v>1112980.2</v>
      </c>
      <c r="J356" s="734">
        <v>1112980.2</v>
      </c>
      <c r="K356" s="734">
        <v>1112980.2</v>
      </c>
      <c r="L356" s="734">
        <v>0</v>
      </c>
    </row>
    <row r="357" spans="1:12">
      <c r="A357" s="733" t="s">
        <v>1522</v>
      </c>
      <c r="B357" s="733" t="s">
        <v>410</v>
      </c>
      <c r="F357" s="734">
        <v>139137364.59999999</v>
      </c>
      <c r="G357" s="734">
        <v>4769673.4000000004</v>
      </c>
      <c r="H357" s="734">
        <v>143907038</v>
      </c>
      <c r="I357" s="734">
        <v>143907038</v>
      </c>
      <c r="J357" s="734">
        <v>143907038</v>
      </c>
      <c r="K357" s="734">
        <v>143907038</v>
      </c>
      <c r="L357" s="734">
        <v>0</v>
      </c>
    </row>
    <row r="358" spans="1:12">
      <c r="A358" s="733" t="s">
        <v>1728</v>
      </c>
      <c r="B358" s="733" t="s">
        <v>420</v>
      </c>
      <c r="F358" s="734">
        <v>581587524</v>
      </c>
      <c r="G358" s="734">
        <v>-11698090</v>
      </c>
      <c r="H358" s="734">
        <v>569889434</v>
      </c>
      <c r="I358" s="734">
        <v>569579377.50999999</v>
      </c>
      <c r="J358" s="734">
        <v>569579377.50999999</v>
      </c>
      <c r="K358" s="734">
        <v>568874927.65999997</v>
      </c>
      <c r="L358" s="734">
        <v>310056.49</v>
      </c>
    </row>
    <row r="359" spans="1:12">
      <c r="A359" s="733" t="s">
        <v>1730</v>
      </c>
      <c r="B359" s="733" t="s">
        <v>421</v>
      </c>
      <c r="F359" s="734">
        <v>404819067.20999998</v>
      </c>
      <c r="G359" s="734">
        <v>3002463.54</v>
      </c>
      <c r="H359" s="734">
        <v>407821530.75</v>
      </c>
      <c r="I359" s="734">
        <v>407577791.97000003</v>
      </c>
      <c r="J359" s="734">
        <v>407577791.97000003</v>
      </c>
      <c r="K359" s="734">
        <v>401380384.54000002</v>
      </c>
      <c r="L359" s="734">
        <v>243738.78</v>
      </c>
    </row>
    <row r="360" spans="1:12">
      <c r="A360" s="733" t="s">
        <v>1732</v>
      </c>
      <c r="B360" s="733" t="s">
        <v>422</v>
      </c>
      <c r="F360" s="734">
        <v>48009483.719999999</v>
      </c>
      <c r="G360" s="734">
        <v>1743691.88</v>
      </c>
      <c r="H360" s="734">
        <v>49753175.600000001</v>
      </c>
      <c r="I360" s="734">
        <v>49557800.259999998</v>
      </c>
      <c r="J360" s="734">
        <v>49557800.259999998</v>
      </c>
      <c r="K360" s="734">
        <v>47747767.520000003</v>
      </c>
      <c r="L360" s="734">
        <v>195375.34</v>
      </c>
    </row>
    <row r="361" spans="1:12">
      <c r="A361" s="733" t="s">
        <v>1764</v>
      </c>
      <c r="B361" s="733" t="s">
        <v>435</v>
      </c>
      <c r="F361" s="734">
        <v>34096941.140000001</v>
      </c>
      <c r="G361" s="734">
        <v>3893184.06</v>
      </c>
      <c r="H361" s="734">
        <v>37990125.200000003</v>
      </c>
      <c r="I361" s="734">
        <v>35595688.18</v>
      </c>
      <c r="J361" s="734">
        <v>35595688.18</v>
      </c>
      <c r="K361" s="734">
        <v>35139872.649999999</v>
      </c>
      <c r="L361" s="734">
        <v>2394437.02</v>
      </c>
    </row>
    <row r="362" spans="1:12">
      <c r="A362" s="733" t="s">
        <v>1786</v>
      </c>
      <c r="B362" s="733" t="s">
        <v>444</v>
      </c>
      <c r="F362" s="734">
        <v>15724947.310000001</v>
      </c>
      <c r="G362" s="734">
        <v>394417.69</v>
      </c>
      <c r="H362" s="734">
        <v>16119365</v>
      </c>
      <c r="I362" s="734">
        <v>12864845.01</v>
      </c>
      <c r="J362" s="734">
        <v>12862552.01</v>
      </c>
      <c r="K362" s="734">
        <v>12422006.27</v>
      </c>
      <c r="L362" s="734">
        <v>3254519.99</v>
      </c>
    </row>
    <row r="363" spans="1:12">
      <c r="A363" s="733" t="s">
        <v>1788</v>
      </c>
      <c r="B363" s="733" t="s">
        <v>445</v>
      </c>
      <c r="F363" s="734">
        <v>15911045.890000001</v>
      </c>
      <c r="G363" s="734">
        <v>386095.11</v>
      </c>
      <c r="H363" s="734">
        <v>16297141</v>
      </c>
      <c r="I363" s="734">
        <v>16296926.84</v>
      </c>
      <c r="J363" s="734">
        <v>16296926.84</v>
      </c>
      <c r="K363" s="734">
        <v>16184489.210000001</v>
      </c>
      <c r="L363" s="734">
        <v>214.16</v>
      </c>
    </row>
    <row r="364" spans="1:12">
      <c r="A364" s="733" t="s">
        <v>1802</v>
      </c>
      <c r="B364" s="733" t="s">
        <v>451</v>
      </c>
      <c r="F364" s="734">
        <v>10766585</v>
      </c>
      <c r="G364" s="734">
        <v>78708</v>
      </c>
      <c r="H364" s="734">
        <v>10845293</v>
      </c>
      <c r="I364" s="734">
        <v>10845293</v>
      </c>
      <c r="J364" s="734">
        <v>10845293</v>
      </c>
      <c r="K364" s="734">
        <v>10845293</v>
      </c>
      <c r="L364" s="734">
        <v>0</v>
      </c>
    </row>
    <row r="365" spans="1:12">
      <c r="A365" s="733" t="s">
        <v>1806</v>
      </c>
      <c r="B365" s="733" t="s">
        <v>453</v>
      </c>
      <c r="F365" s="734">
        <v>10766585</v>
      </c>
      <c r="G365" s="734">
        <v>78708</v>
      </c>
      <c r="H365" s="734">
        <v>10845293</v>
      </c>
      <c r="I365" s="734">
        <v>10845293</v>
      </c>
      <c r="J365" s="734">
        <v>10845293</v>
      </c>
      <c r="K365" s="734">
        <v>10845293</v>
      </c>
      <c r="L365" s="734">
        <v>0</v>
      </c>
    </row>
    <row r="366" spans="1:12">
      <c r="A366" s="733" t="s">
        <v>1808</v>
      </c>
      <c r="B366" s="733" t="s">
        <v>454</v>
      </c>
      <c r="F366" s="734">
        <v>13485524</v>
      </c>
      <c r="G366" s="734">
        <v>98586</v>
      </c>
      <c r="H366" s="734">
        <v>13584110</v>
      </c>
      <c r="I366" s="734">
        <v>13584110</v>
      </c>
      <c r="J366" s="734">
        <v>13584110</v>
      </c>
      <c r="K366" s="734">
        <v>13584110</v>
      </c>
      <c r="L366" s="734">
        <v>0</v>
      </c>
    </row>
    <row r="367" spans="1:12">
      <c r="A367" s="733" t="s">
        <v>1810</v>
      </c>
      <c r="B367" s="733" t="s">
        <v>455</v>
      </c>
      <c r="F367" s="734">
        <v>23219877</v>
      </c>
      <c r="G367" s="734">
        <v>169748</v>
      </c>
      <c r="H367" s="734">
        <v>23389625</v>
      </c>
      <c r="I367" s="734">
        <v>23389625</v>
      </c>
      <c r="J367" s="734">
        <v>23389625</v>
      </c>
      <c r="K367" s="734">
        <v>23389625</v>
      </c>
      <c r="L367" s="734">
        <v>0</v>
      </c>
    </row>
    <row r="368" spans="1:12">
      <c r="A368" s="733" t="s">
        <v>1812</v>
      </c>
      <c r="B368" s="733" t="s">
        <v>456</v>
      </c>
      <c r="F368" s="734">
        <v>90322481.920000002</v>
      </c>
      <c r="G368" s="734">
        <v>660295.07999999996</v>
      </c>
      <c r="H368" s="734">
        <v>90982777</v>
      </c>
      <c r="I368" s="734">
        <v>90976320.900000006</v>
      </c>
      <c r="J368" s="734">
        <v>90976320.900000006</v>
      </c>
      <c r="K368" s="734">
        <v>90296117.510000005</v>
      </c>
      <c r="L368" s="734">
        <v>6456.1</v>
      </c>
    </row>
    <row r="369" spans="1:12">
      <c r="A369" s="733" t="s">
        <v>1814</v>
      </c>
      <c r="B369" s="733" t="s">
        <v>457</v>
      </c>
      <c r="F369" s="734">
        <v>10216170</v>
      </c>
      <c r="G369" s="734">
        <v>74685</v>
      </c>
      <c r="H369" s="734">
        <v>10290855</v>
      </c>
      <c r="I369" s="734">
        <v>10290855</v>
      </c>
      <c r="J369" s="734">
        <v>10290855</v>
      </c>
      <c r="K369" s="734">
        <v>10290855</v>
      </c>
      <c r="L369" s="734">
        <v>0</v>
      </c>
    </row>
    <row r="370" spans="1:12">
      <c r="A370" s="733" t="s">
        <v>1816</v>
      </c>
      <c r="B370" s="733" t="s">
        <v>458</v>
      </c>
      <c r="F370" s="734">
        <v>84889559.439999998</v>
      </c>
      <c r="G370" s="734">
        <v>620577.56000000006</v>
      </c>
      <c r="H370" s="734">
        <v>85510137</v>
      </c>
      <c r="I370" s="734">
        <v>85510137</v>
      </c>
      <c r="J370" s="734">
        <v>85510137</v>
      </c>
      <c r="K370" s="734">
        <v>85510137</v>
      </c>
      <c r="L370" s="734">
        <v>0</v>
      </c>
    </row>
    <row r="371" spans="1:12">
      <c r="A371" s="733" t="s">
        <v>1818</v>
      </c>
      <c r="B371" s="733" t="s">
        <v>459</v>
      </c>
      <c r="F371" s="734">
        <v>7456310.1600000001</v>
      </c>
      <c r="G371" s="734">
        <v>431739.84</v>
      </c>
      <c r="H371" s="734">
        <v>7888050</v>
      </c>
      <c r="I371" s="734">
        <v>7477476.04</v>
      </c>
      <c r="J371" s="734">
        <v>7477476.04</v>
      </c>
      <c r="K371" s="734">
        <v>7238667.21</v>
      </c>
      <c r="L371" s="734">
        <v>410573.96</v>
      </c>
    </row>
    <row r="372" spans="1:12">
      <c r="A372" s="733" t="s">
        <v>1820</v>
      </c>
      <c r="B372" s="733" t="s">
        <v>460</v>
      </c>
      <c r="F372" s="734">
        <v>21120879</v>
      </c>
      <c r="G372" s="734">
        <v>1501750</v>
      </c>
      <c r="H372" s="734">
        <v>22622629</v>
      </c>
      <c r="I372" s="734">
        <v>22619053.510000002</v>
      </c>
      <c r="J372" s="734">
        <v>22619053.510000002</v>
      </c>
      <c r="K372" s="734">
        <v>22619053.510000002</v>
      </c>
      <c r="L372" s="734">
        <v>3575.49</v>
      </c>
    </row>
    <row r="373" spans="1:12">
      <c r="A373" s="733" t="s">
        <v>1842</v>
      </c>
      <c r="B373" s="733" t="s">
        <v>467</v>
      </c>
      <c r="F373" s="734">
        <v>30632360.079999998</v>
      </c>
      <c r="G373" s="734">
        <v>1478488</v>
      </c>
      <c r="H373" s="734">
        <v>32110848.079999998</v>
      </c>
      <c r="I373" s="734">
        <v>31807800.219999999</v>
      </c>
      <c r="J373" s="734">
        <v>31807800.219999999</v>
      </c>
      <c r="K373" s="734">
        <v>31543246.260000002</v>
      </c>
      <c r="L373" s="734">
        <v>303047.86</v>
      </c>
    </row>
    <row r="374" spans="1:12">
      <c r="A374" s="733" t="s">
        <v>1854</v>
      </c>
      <c r="B374" s="733" t="s">
        <v>473</v>
      </c>
      <c r="F374" s="734">
        <v>2704000</v>
      </c>
      <c r="G374" s="734">
        <v>6302946</v>
      </c>
      <c r="H374" s="734">
        <v>9006946</v>
      </c>
      <c r="I374" s="734">
        <v>5959637.6600000001</v>
      </c>
      <c r="J374" s="734">
        <v>5959637.6600000001</v>
      </c>
      <c r="K374" s="734">
        <v>5957317.6600000001</v>
      </c>
      <c r="L374" s="734">
        <v>3047308.34</v>
      </c>
    </row>
    <row r="375" spans="1:12">
      <c r="E375" s="730" t="s">
        <v>2150</v>
      </c>
      <c r="F375" s="735">
        <v>1795833505.25</v>
      </c>
      <c r="G375" s="735">
        <v>-235646991.16999999</v>
      </c>
      <c r="H375" s="735">
        <v>1560186514.0799999</v>
      </c>
      <c r="I375" s="735">
        <v>1549798049.3</v>
      </c>
      <c r="J375" s="735">
        <v>1549795756.3</v>
      </c>
      <c r="K375" s="735">
        <v>1538889181.2</v>
      </c>
      <c r="L375" s="735">
        <v>10388464.779999999</v>
      </c>
    </row>
    <row r="378" spans="1:12">
      <c r="A378" s="732" t="s">
        <v>2229</v>
      </c>
      <c r="C378" s="732" t="s">
        <v>2230</v>
      </c>
    </row>
    <row r="379" spans="1:12">
      <c r="A379" s="733" t="s">
        <v>1120</v>
      </c>
      <c r="B379" s="733" t="s">
        <v>405</v>
      </c>
      <c r="F379" s="734">
        <v>0</v>
      </c>
      <c r="G379" s="734">
        <v>2688.41</v>
      </c>
      <c r="H379" s="734">
        <v>2688.41</v>
      </c>
      <c r="I379" s="734">
        <v>2688.41</v>
      </c>
      <c r="J379" s="734">
        <v>2688.41</v>
      </c>
      <c r="K379" s="734">
        <v>2688.41</v>
      </c>
      <c r="L379" s="734">
        <v>0</v>
      </c>
    </row>
    <row r="380" spans="1:12">
      <c r="E380" s="730" t="s">
        <v>2150</v>
      </c>
      <c r="F380" s="735">
        <v>0</v>
      </c>
      <c r="G380" s="735">
        <v>2688.41</v>
      </c>
      <c r="H380" s="735">
        <v>2688.41</v>
      </c>
      <c r="I380" s="735">
        <v>2688.41</v>
      </c>
      <c r="J380" s="735">
        <v>2688.41</v>
      </c>
      <c r="K380" s="735">
        <v>2688.41</v>
      </c>
      <c r="L380" s="735">
        <v>0</v>
      </c>
    </row>
    <row r="383" spans="1:12">
      <c r="A383" s="732" t="s">
        <v>2231</v>
      </c>
      <c r="C383" s="732" t="s">
        <v>2230</v>
      </c>
    </row>
    <row r="384" spans="1:12">
      <c r="A384" s="733" t="s">
        <v>1120</v>
      </c>
      <c r="B384" s="733" t="s">
        <v>405</v>
      </c>
      <c r="F384" s="734">
        <v>0</v>
      </c>
      <c r="G384" s="734">
        <v>299491.69</v>
      </c>
      <c r="H384" s="734">
        <v>299491.69</v>
      </c>
      <c r="I384" s="734">
        <v>299491.69</v>
      </c>
      <c r="J384" s="734">
        <v>299491.69</v>
      </c>
      <c r="K384" s="734">
        <v>299491.69</v>
      </c>
      <c r="L384" s="734">
        <v>0</v>
      </c>
    </row>
    <row r="385" spans="1:12">
      <c r="E385" s="730" t="s">
        <v>2150</v>
      </c>
      <c r="F385" s="735">
        <v>0</v>
      </c>
      <c r="G385" s="735">
        <v>299491.69</v>
      </c>
      <c r="H385" s="735">
        <v>299491.69</v>
      </c>
      <c r="I385" s="735">
        <v>299491.69</v>
      </c>
      <c r="J385" s="735">
        <v>299491.69</v>
      </c>
      <c r="K385" s="735">
        <v>299491.69</v>
      </c>
      <c r="L385" s="735">
        <v>0</v>
      </c>
    </row>
    <row r="388" spans="1:12">
      <c r="A388" s="732" t="s">
        <v>2232</v>
      </c>
      <c r="C388" s="732" t="s">
        <v>2230</v>
      </c>
    </row>
    <row r="389" spans="1:12">
      <c r="A389" s="733" t="s">
        <v>1120</v>
      </c>
      <c r="B389" s="733" t="s">
        <v>405</v>
      </c>
      <c r="F389" s="734">
        <v>0</v>
      </c>
      <c r="G389" s="734">
        <v>749605.31</v>
      </c>
      <c r="H389" s="734">
        <v>749605.31</v>
      </c>
      <c r="I389" s="734">
        <v>749605.31</v>
      </c>
      <c r="J389" s="734">
        <v>749605.31</v>
      </c>
      <c r="K389" s="734">
        <v>749605.31</v>
      </c>
      <c r="L389" s="734">
        <v>0</v>
      </c>
    </row>
    <row r="390" spans="1:12">
      <c r="E390" s="730" t="s">
        <v>2150</v>
      </c>
      <c r="F390" s="735">
        <v>0</v>
      </c>
      <c r="G390" s="735">
        <v>749605.31</v>
      </c>
      <c r="H390" s="735">
        <v>749605.31</v>
      </c>
      <c r="I390" s="735">
        <v>749605.31</v>
      </c>
      <c r="J390" s="735">
        <v>749605.31</v>
      </c>
      <c r="K390" s="735">
        <v>749605.31</v>
      </c>
      <c r="L390" s="735">
        <v>0</v>
      </c>
    </row>
    <row r="393" spans="1:12">
      <c r="A393" s="732" t="s">
        <v>2233</v>
      </c>
      <c r="C393" s="732" t="s">
        <v>2230</v>
      </c>
    </row>
    <row r="394" spans="1:12">
      <c r="A394" s="733" t="s">
        <v>1120</v>
      </c>
      <c r="B394" s="733" t="s">
        <v>405</v>
      </c>
      <c r="F394" s="734">
        <v>0</v>
      </c>
      <c r="G394" s="734">
        <v>28389.41</v>
      </c>
      <c r="H394" s="734">
        <v>28389.41</v>
      </c>
      <c r="I394" s="734">
        <v>28389.41</v>
      </c>
      <c r="J394" s="734">
        <v>28389.41</v>
      </c>
      <c r="K394" s="734">
        <v>28389.41</v>
      </c>
      <c r="L394" s="734">
        <v>0</v>
      </c>
    </row>
    <row r="395" spans="1:12">
      <c r="E395" s="730" t="s">
        <v>2150</v>
      </c>
      <c r="F395" s="735">
        <v>0</v>
      </c>
      <c r="G395" s="735">
        <v>28389.41</v>
      </c>
      <c r="H395" s="735">
        <v>28389.41</v>
      </c>
      <c r="I395" s="735">
        <v>28389.41</v>
      </c>
      <c r="J395" s="735">
        <v>28389.41</v>
      </c>
      <c r="K395" s="735">
        <v>28389.41</v>
      </c>
      <c r="L395" s="735">
        <v>0</v>
      </c>
    </row>
    <row r="398" spans="1:12">
      <c r="A398" s="732" t="s">
        <v>2234</v>
      </c>
      <c r="C398" s="732" t="s">
        <v>2230</v>
      </c>
    </row>
    <row r="399" spans="1:12">
      <c r="A399" s="733" t="s">
        <v>942</v>
      </c>
      <c r="B399" s="733" t="s">
        <v>385</v>
      </c>
      <c r="F399" s="734">
        <v>0</v>
      </c>
      <c r="G399" s="734">
        <v>9950439</v>
      </c>
      <c r="H399" s="734">
        <v>9950439</v>
      </c>
      <c r="I399" s="734">
        <v>9950439</v>
      </c>
      <c r="J399" s="734">
        <v>9950439</v>
      </c>
      <c r="K399" s="734">
        <v>9950439</v>
      </c>
      <c r="L399" s="734">
        <v>0</v>
      </c>
    </row>
    <row r="400" spans="1:12">
      <c r="A400" s="733" t="s">
        <v>1120</v>
      </c>
      <c r="B400" s="733" t="s">
        <v>405</v>
      </c>
      <c r="F400" s="734">
        <v>0</v>
      </c>
      <c r="G400" s="734">
        <v>403161.65</v>
      </c>
      <c r="H400" s="734">
        <v>403161.65</v>
      </c>
      <c r="I400" s="734">
        <v>403161.65</v>
      </c>
      <c r="J400" s="734">
        <v>403161.65</v>
      </c>
      <c r="K400" s="734">
        <v>403161.65</v>
      </c>
      <c r="L400" s="734">
        <v>0</v>
      </c>
    </row>
    <row r="401" spans="1:12">
      <c r="A401" s="733" t="s">
        <v>1768</v>
      </c>
      <c r="B401" s="733" t="s">
        <v>437</v>
      </c>
      <c r="F401" s="734">
        <v>0</v>
      </c>
      <c r="G401" s="734">
        <v>165373.17000000001</v>
      </c>
      <c r="H401" s="734">
        <v>165373.17000000001</v>
      </c>
      <c r="I401" s="734">
        <v>165373.17000000001</v>
      </c>
      <c r="J401" s="734">
        <v>165373.17000000001</v>
      </c>
      <c r="K401" s="734">
        <v>165373.17000000001</v>
      </c>
      <c r="L401" s="734">
        <v>0</v>
      </c>
    </row>
    <row r="402" spans="1:12">
      <c r="E402" s="730" t="s">
        <v>2150</v>
      </c>
      <c r="F402" s="735">
        <v>0</v>
      </c>
      <c r="G402" s="735">
        <v>10518973.82</v>
      </c>
      <c r="H402" s="735">
        <v>10518973.82</v>
      </c>
      <c r="I402" s="735">
        <v>10518973.82</v>
      </c>
      <c r="J402" s="735">
        <v>10518973.82</v>
      </c>
      <c r="K402" s="735">
        <v>10518973.82</v>
      </c>
      <c r="L402" s="735">
        <v>0</v>
      </c>
    </row>
    <row r="405" spans="1:12">
      <c r="A405" s="732" t="s">
        <v>2235</v>
      </c>
      <c r="C405" s="732" t="s">
        <v>2230</v>
      </c>
    </row>
    <row r="406" spans="1:12">
      <c r="A406" s="733" t="s">
        <v>936</v>
      </c>
      <c r="B406" s="733" t="s">
        <v>382</v>
      </c>
      <c r="F406" s="734">
        <v>0</v>
      </c>
      <c r="G406" s="734">
        <v>1800000</v>
      </c>
      <c r="H406" s="734">
        <v>1800000</v>
      </c>
      <c r="I406" s="734">
        <v>1800000</v>
      </c>
      <c r="J406" s="734">
        <v>1800000</v>
      </c>
      <c r="K406" s="734">
        <v>1800000</v>
      </c>
      <c r="L406" s="734">
        <v>0</v>
      </c>
    </row>
    <row r="407" spans="1:12">
      <c r="A407" s="733" t="s">
        <v>942</v>
      </c>
      <c r="B407" s="733" t="s">
        <v>385</v>
      </c>
      <c r="F407" s="734">
        <v>0</v>
      </c>
      <c r="G407" s="734">
        <v>25577225.489999998</v>
      </c>
      <c r="H407" s="734">
        <v>25577225.489999998</v>
      </c>
      <c r="I407" s="734">
        <v>25577225.489999998</v>
      </c>
      <c r="J407" s="734">
        <v>25577225.489999998</v>
      </c>
      <c r="K407" s="734">
        <v>25577225.489999998</v>
      </c>
      <c r="L407" s="734">
        <v>0</v>
      </c>
    </row>
    <row r="408" spans="1:12">
      <c r="A408" s="733" t="s">
        <v>944</v>
      </c>
      <c r="B408" s="733" t="s">
        <v>386</v>
      </c>
      <c r="F408" s="734">
        <v>0</v>
      </c>
      <c r="G408" s="734">
        <v>2260782</v>
      </c>
      <c r="H408" s="734">
        <v>2260782</v>
      </c>
      <c r="I408" s="734">
        <v>2260782</v>
      </c>
      <c r="J408" s="734">
        <v>2260782</v>
      </c>
      <c r="K408" s="734">
        <v>2260782</v>
      </c>
      <c r="L408" s="734">
        <v>0</v>
      </c>
    </row>
    <row r="409" spans="1:12">
      <c r="A409" s="733" t="s">
        <v>946</v>
      </c>
      <c r="B409" s="733" t="s">
        <v>387</v>
      </c>
      <c r="F409" s="734">
        <v>0</v>
      </c>
      <c r="G409" s="734">
        <v>1030519.3</v>
      </c>
      <c r="H409" s="734">
        <v>1030519.3</v>
      </c>
      <c r="I409" s="734">
        <v>0</v>
      </c>
      <c r="J409" s="734">
        <v>0</v>
      </c>
      <c r="K409" s="734">
        <v>0</v>
      </c>
      <c r="L409" s="734">
        <v>1030519.3</v>
      </c>
    </row>
    <row r="410" spans="1:12">
      <c r="A410" s="733" t="s">
        <v>958</v>
      </c>
      <c r="B410" s="733" t="s">
        <v>393</v>
      </c>
      <c r="F410" s="734">
        <v>0</v>
      </c>
      <c r="G410" s="734">
        <v>950175.96</v>
      </c>
      <c r="H410" s="734">
        <v>950175.96</v>
      </c>
      <c r="I410" s="734">
        <v>950175.96</v>
      </c>
      <c r="J410" s="734">
        <v>950175.96</v>
      </c>
      <c r="K410" s="734">
        <v>950175.96</v>
      </c>
      <c r="L410" s="734">
        <v>0</v>
      </c>
    </row>
    <row r="411" spans="1:12">
      <c r="A411" s="733" t="s">
        <v>1718</v>
      </c>
      <c r="B411" s="733" t="s">
        <v>2157</v>
      </c>
      <c r="F411" s="734">
        <v>0</v>
      </c>
      <c r="G411" s="734">
        <v>2916971.5</v>
      </c>
      <c r="H411" s="734">
        <v>2916971.5</v>
      </c>
      <c r="I411" s="734">
        <v>2916971.5</v>
      </c>
      <c r="J411" s="734">
        <v>2916971.5</v>
      </c>
      <c r="K411" s="734">
        <v>2916971.5</v>
      </c>
      <c r="L411" s="734">
        <v>0</v>
      </c>
    </row>
    <row r="412" spans="1:12">
      <c r="A412" s="733" t="s">
        <v>1750</v>
      </c>
      <c r="B412" s="733" t="s">
        <v>429</v>
      </c>
      <c r="F412" s="734">
        <v>0</v>
      </c>
      <c r="G412" s="734">
        <v>641369.71</v>
      </c>
      <c r="H412" s="734">
        <v>641369.71</v>
      </c>
      <c r="I412" s="734">
        <v>628826.37</v>
      </c>
      <c r="J412" s="734">
        <v>628826.37</v>
      </c>
      <c r="K412" s="734">
        <v>628826.37</v>
      </c>
      <c r="L412" s="734">
        <v>12543.34</v>
      </c>
    </row>
    <row r="413" spans="1:12">
      <c r="A413" s="733" t="s">
        <v>1758</v>
      </c>
      <c r="B413" s="733" t="s">
        <v>432</v>
      </c>
      <c r="F413" s="734">
        <v>0</v>
      </c>
      <c r="G413" s="734">
        <v>1503091.11</v>
      </c>
      <c r="H413" s="734">
        <v>1503091.11</v>
      </c>
      <c r="I413" s="734">
        <v>1503091.11</v>
      </c>
      <c r="J413" s="734">
        <v>1503091.11</v>
      </c>
      <c r="K413" s="734">
        <v>1503091.11</v>
      </c>
      <c r="L413" s="734">
        <v>0</v>
      </c>
    </row>
    <row r="414" spans="1:12">
      <c r="A414" s="733" t="s">
        <v>1766</v>
      </c>
      <c r="B414" s="733" t="s">
        <v>436</v>
      </c>
      <c r="F414" s="734">
        <v>0</v>
      </c>
      <c r="G414" s="734">
        <v>361015.2</v>
      </c>
      <c r="H414" s="734">
        <v>361015.2</v>
      </c>
      <c r="I414" s="734">
        <v>361015.2</v>
      </c>
      <c r="J414" s="734">
        <v>361015.2</v>
      </c>
      <c r="K414" s="734">
        <v>361015.2</v>
      </c>
      <c r="L414" s="734">
        <v>0</v>
      </c>
    </row>
    <row r="415" spans="1:12">
      <c r="A415" s="733" t="s">
        <v>1776</v>
      </c>
      <c r="B415" s="733" t="s">
        <v>439</v>
      </c>
      <c r="F415" s="734">
        <v>0</v>
      </c>
      <c r="G415" s="734">
        <v>2000000</v>
      </c>
      <c r="H415" s="734">
        <v>2000000</v>
      </c>
      <c r="I415" s="734">
        <v>2000000</v>
      </c>
      <c r="J415" s="734">
        <v>2000000</v>
      </c>
      <c r="K415" s="734">
        <v>2000000</v>
      </c>
      <c r="L415" s="734">
        <v>0</v>
      </c>
    </row>
    <row r="416" spans="1:12">
      <c r="A416" s="733" t="s">
        <v>1826</v>
      </c>
      <c r="B416" s="733" t="s">
        <v>462</v>
      </c>
      <c r="F416" s="734">
        <v>0</v>
      </c>
      <c r="G416" s="734">
        <v>809718.94</v>
      </c>
      <c r="H416" s="734">
        <v>809718.94</v>
      </c>
      <c r="I416" s="734">
        <v>809718.94</v>
      </c>
      <c r="J416" s="734">
        <v>809718.94</v>
      </c>
      <c r="K416" s="734">
        <v>809718.94</v>
      </c>
      <c r="L416" s="734">
        <v>0</v>
      </c>
    </row>
    <row r="417" spans="1:12">
      <c r="A417" s="733" t="s">
        <v>1852</v>
      </c>
      <c r="B417" s="733" t="s">
        <v>472</v>
      </c>
      <c r="F417" s="734">
        <v>0</v>
      </c>
      <c r="G417" s="734">
        <v>10631</v>
      </c>
      <c r="H417" s="734">
        <v>10631</v>
      </c>
      <c r="I417" s="734">
        <v>10631</v>
      </c>
      <c r="J417" s="734">
        <v>10631</v>
      </c>
      <c r="K417" s="734">
        <v>10631</v>
      </c>
      <c r="L417" s="734">
        <v>0</v>
      </c>
    </row>
    <row r="418" spans="1:12">
      <c r="E418" s="730" t="s">
        <v>2150</v>
      </c>
      <c r="F418" s="735">
        <v>0</v>
      </c>
      <c r="G418" s="735">
        <v>39861500.210000001</v>
      </c>
      <c r="H418" s="735">
        <v>39861500.210000001</v>
      </c>
      <c r="I418" s="735">
        <v>38818437.57</v>
      </c>
      <c r="J418" s="735">
        <v>38818437.57</v>
      </c>
      <c r="K418" s="735">
        <v>38818437.57</v>
      </c>
      <c r="L418" s="735">
        <v>1043062.64</v>
      </c>
    </row>
    <row r="421" spans="1:12">
      <c r="A421" s="732" t="s">
        <v>2236</v>
      </c>
      <c r="C421" s="732" t="s">
        <v>2230</v>
      </c>
    </row>
    <row r="422" spans="1:12">
      <c r="A422" s="733" t="s">
        <v>918</v>
      </c>
      <c r="B422" s="733" t="s">
        <v>377</v>
      </c>
      <c r="F422" s="734">
        <v>0</v>
      </c>
      <c r="G422" s="734">
        <v>1129609.1599999999</v>
      </c>
      <c r="H422" s="734">
        <v>1129609.1599999999</v>
      </c>
      <c r="I422" s="734">
        <v>1129609.1599999999</v>
      </c>
      <c r="J422" s="734">
        <v>1129609.1599999999</v>
      </c>
      <c r="K422" s="734">
        <v>1129609.1599999999</v>
      </c>
      <c r="L422" s="734">
        <v>0</v>
      </c>
    </row>
    <row r="423" spans="1:12">
      <c r="A423" s="733" t="s">
        <v>920</v>
      </c>
      <c r="B423" s="733" t="s">
        <v>378</v>
      </c>
      <c r="F423" s="734">
        <v>0</v>
      </c>
      <c r="G423" s="734">
        <v>2777027.24</v>
      </c>
      <c r="H423" s="734">
        <v>2777027.24</v>
      </c>
      <c r="I423" s="734">
        <v>2777027.24</v>
      </c>
      <c r="J423" s="734">
        <v>2777027.24</v>
      </c>
      <c r="K423" s="734">
        <v>2777027.24</v>
      </c>
      <c r="L423" s="734">
        <v>0</v>
      </c>
    </row>
    <row r="424" spans="1:12">
      <c r="A424" s="733" t="s">
        <v>924</v>
      </c>
      <c r="B424" s="733" t="s">
        <v>379</v>
      </c>
      <c r="F424" s="734">
        <v>0</v>
      </c>
      <c r="G424" s="734">
        <v>763303.2</v>
      </c>
      <c r="H424" s="734">
        <v>763303.2</v>
      </c>
      <c r="I424" s="734">
        <v>763303.2</v>
      </c>
      <c r="J424" s="734">
        <v>763303.2</v>
      </c>
      <c r="K424" s="734">
        <v>763303.2</v>
      </c>
      <c r="L424" s="734">
        <v>0</v>
      </c>
    </row>
    <row r="425" spans="1:12">
      <c r="A425" s="733" t="s">
        <v>928</v>
      </c>
      <c r="B425" s="733" t="s">
        <v>380</v>
      </c>
      <c r="F425" s="734">
        <v>0</v>
      </c>
      <c r="G425" s="734">
        <v>9516879.0800000001</v>
      </c>
      <c r="H425" s="734">
        <v>9516879.0800000001</v>
      </c>
      <c r="I425" s="734">
        <v>9516879.0800000001</v>
      </c>
      <c r="J425" s="734">
        <v>9516879.0800000001</v>
      </c>
      <c r="K425" s="734">
        <v>9516879.0800000001</v>
      </c>
      <c r="L425" s="734">
        <v>0</v>
      </c>
    </row>
    <row r="426" spans="1:12">
      <c r="A426" s="733" t="s">
        <v>934</v>
      </c>
      <c r="B426" s="733" t="s">
        <v>381</v>
      </c>
      <c r="F426" s="734">
        <v>0</v>
      </c>
      <c r="G426" s="734">
        <v>356028.36</v>
      </c>
      <c r="H426" s="734">
        <v>356028.36</v>
      </c>
      <c r="I426" s="734">
        <v>356028.36</v>
      </c>
      <c r="J426" s="734">
        <v>356028.36</v>
      </c>
      <c r="K426" s="734">
        <v>356028.36</v>
      </c>
      <c r="L426" s="734">
        <v>0</v>
      </c>
    </row>
    <row r="427" spans="1:12">
      <c r="A427" s="733" t="s">
        <v>936</v>
      </c>
      <c r="B427" s="733" t="s">
        <v>382</v>
      </c>
      <c r="F427" s="734">
        <v>0</v>
      </c>
      <c r="G427" s="734">
        <v>258569.8</v>
      </c>
      <c r="H427" s="734">
        <v>258569.8</v>
      </c>
      <c r="I427" s="734">
        <v>258569.8</v>
      </c>
      <c r="J427" s="734">
        <v>258569.8</v>
      </c>
      <c r="K427" s="734">
        <v>258569.8</v>
      </c>
      <c r="L427" s="734">
        <v>0</v>
      </c>
    </row>
    <row r="428" spans="1:12">
      <c r="A428" s="733" t="s">
        <v>938</v>
      </c>
      <c r="B428" s="733" t="s">
        <v>383</v>
      </c>
      <c r="F428" s="734">
        <v>0</v>
      </c>
      <c r="G428" s="734">
        <v>1146148.44</v>
      </c>
      <c r="H428" s="734">
        <v>1146148.44</v>
      </c>
      <c r="I428" s="734">
        <v>1146148.44</v>
      </c>
      <c r="J428" s="734">
        <v>1146148.44</v>
      </c>
      <c r="K428" s="734">
        <v>1146148.44</v>
      </c>
      <c r="L428" s="734">
        <v>0</v>
      </c>
    </row>
    <row r="429" spans="1:12">
      <c r="A429" s="733" t="s">
        <v>940</v>
      </c>
      <c r="B429" s="733" t="s">
        <v>384</v>
      </c>
      <c r="F429" s="734">
        <v>0</v>
      </c>
      <c r="G429" s="734">
        <v>131113.64000000001</v>
      </c>
      <c r="H429" s="734">
        <v>131113.64000000001</v>
      </c>
      <c r="I429" s="734">
        <v>131113.64000000001</v>
      </c>
      <c r="J429" s="734">
        <v>131113.64000000001</v>
      </c>
      <c r="K429" s="734">
        <v>131113.64000000001</v>
      </c>
      <c r="L429" s="734">
        <v>0</v>
      </c>
    </row>
    <row r="430" spans="1:12">
      <c r="A430" s="733" t="s">
        <v>942</v>
      </c>
      <c r="B430" s="733" t="s">
        <v>385</v>
      </c>
      <c r="F430" s="734">
        <v>0</v>
      </c>
      <c r="G430" s="734">
        <v>13114645.84</v>
      </c>
      <c r="H430" s="734">
        <v>13114645.84</v>
      </c>
      <c r="I430" s="734">
        <v>13114645.84</v>
      </c>
      <c r="J430" s="734">
        <v>13114645.84</v>
      </c>
      <c r="K430" s="734">
        <v>13114645.84</v>
      </c>
      <c r="L430" s="734">
        <v>0</v>
      </c>
    </row>
    <row r="431" spans="1:12">
      <c r="A431" s="733" t="s">
        <v>944</v>
      </c>
      <c r="B431" s="733" t="s">
        <v>386</v>
      </c>
      <c r="F431" s="734">
        <v>0</v>
      </c>
      <c r="G431" s="734">
        <v>574944.72</v>
      </c>
      <c r="H431" s="734">
        <v>574944.72</v>
      </c>
      <c r="I431" s="734">
        <v>574944.72</v>
      </c>
      <c r="J431" s="734">
        <v>574944.72</v>
      </c>
      <c r="K431" s="734">
        <v>574944.72</v>
      </c>
      <c r="L431" s="734">
        <v>0</v>
      </c>
    </row>
    <row r="432" spans="1:12">
      <c r="A432" s="733" t="s">
        <v>946</v>
      </c>
      <c r="B432" s="733" t="s">
        <v>387</v>
      </c>
      <c r="F432" s="734">
        <v>0</v>
      </c>
      <c r="G432" s="734">
        <v>646157.92000000004</v>
      </c>
      <c r="H432" s="734">
        <v>646157.92000000004</v>
      </c>
      <c r="I432" s="734">
        <v>0</v>
      </c>
      <c r="J432" s="734">
        <v>0</v>
      </c>
      <c r="K432" s="734">
        <v>0</v>
      </c>
      <c r="L432" s="734">
        <v>646157.92000000004</v>
      </c>
    </row>
    <row r="433" spans="1:12">
      <c r="A433" s="733" t="s">
        <v>950</v>
      </c>
      <c r="B433" s="733" t="s">
        <v>389</v>
      </c>
      <c r="F433" s="734">
        <v>0</v>
      </c>
      <c r="G433" s="734">
        <v>9787993.0299999993</v>
      </c>
      <c r="H433" s="734">
        <v>9787993.0299999993</v>
      </c>
      <c r="I433" s="734">
        <v>9787993.0299999993</v>
      </c>
      <c r="J433" s="734">
        <v>9787993.0299999993</v>
      </c>
      <c r="K433" s="734">
        <v>9787993.0299999993</v>
      </c>
      <c r="L433" s="734">
        <v>0</v>
      </c>
    </row>
    <row r="434" spans="1:12">
      <c r="A434" s="733" t="s">
        <v>954</v>
      </c>
      <c r="B434" s="733" t="s">
        <v>391</v>
      </c>
      <c r="F434" s="734">
        <v>0</v>
      </c>
      <c r="G434" s="734">
        <v>2258108.35</v>
      </c>
      <c r="H434" s="734">
        <v>2258108.35</v>
      </c>
      <c r="I434" s="734">
        <v>2258108.35</v>
      </c>
      <c r="J434" s="734">
        <v>2258108.35</v>
      </c>
      <c r="K434" s="734">
        <v>2258108.35</v>
      </c>
      <c r="L434" s="734">
        <v>0</v>
      </c>
    </row>
    <row r="435" spans="1:12">
      <c r="A435" s="733" t="s">
        <v>958</v>
      </c>
      <c r="B435" s="733" t="s">
        <v>393</v>
      </c>
      <c r="F435" s="734">
        <v>0</v>
      </c>
      <c r="G435" s="734">
        <v>5652503.5499999998</v>
      </c>
      <c r="H435" s="734">
        <v>5652503.5499999998</v>
      </c>
      <c r="I435" s="734">
        <v>5652503.5499999998</v>
      </c>
      <c r="J435" s="734">
        <v>5652503.5499999998</v>
      </c>
      <c r="K435" s="734">
        <v>5652503.5499999998</v>
      </c>
      <c r="L435" s="734">
        <v>0</v>
      </c>
    </row>
    <row r="436" spans="1:12">
      <c r="A436" s="733" t="s">
        <v>960</v>
      </c>
      <c r="B436" s="733" t="s">
        <v>394</v>
      </c>
      <c r="F436" s="734">
        <v>0</v>
      </c>
      <c r="G436" s="734">
        <v>40318.120000000003</v>
      </c>
      <c r="H436" s="734">
        <v>40318.120000000003</v>
      </c>
      <c r="I436" s="734">
        <v>40318.120000000003</v>
      </c>
      <c r="J436" s="734">
        <v>40318.120000000003</v>
      </c>
      <c r="K436" s="734">
        <v>40318.120000000003</v>
      </c>
      <c r="L436" s="734">
        <v>0</v>
      </c>
    </row>
    <row r="437" spans="1:12">
      <c r="A437" s="733" t="s">
        <v>964</v>
      </c>
      <c r="B437" s="733" t="s">
        <v>395</v>
      </c>
      <c r="F437" s="734">
        <v>0</v>
      </c>
      <c r="G437" s="734">
        <v>782775.22</v>
      </c>
      <c r="H437" s="734">
        <v>782775.22</v>
      </c>
      <c r="I437" s="734">
        <v>782775.22</v>
      </c>
      <c r="J437" s="734">
        <v>782775.22</v>
      </c>
      <c r="K437" s="734">
        <v>782775.22</v>
      </c>
      <c r="L437" s="734">
        <v>0</v>
      </c>
    </row>
    <row r="438" spans="1:12">
      <c r="A438" s="733" t="s">
        <v>966</v>
      </c>
      <c r="B438" s="733" t="s">
        <v>396</v>
      </c>
      <c r="F438" s="734">
        <v>0</v>
      </c>
      <c r="G438" s="734">
        <v>21587.599999999999</v>
      </c>
      <c r="H438" s="734">
        <v>21587.599999999999</v>
      </c>
      <c r="I438" s="734">
        <v>21587.599999999999</v>
      </c>
      <c r="J438" s="734">
        <v>21587.599999999999</v>
      </c>
      <c r="K438" s="734">
        <v>21587.599999999999</v>
      </c>
      <c r="L438" s="734">
        <v>0</v>
      </c>
    </row>
    <row r="439" spans="1:12">
      <c r="A439" s="733" t="s">
        <v>968</v>
      </c>
      <c r="B439" s="733" t="s">
        <v>397</v>
      </c>
      <c r="F439" s="734">
        <v>0</v>
      </c>
      <c r="G439" s="734">
        <v>2594824.64</v>
      </c>
      <c r="H439" s="734">
        <v>2594824.64</v>
      </c>
      <c r="I439" s="734">
        <v>2594824.64</v>
      </c>
      <c r="J439" s="734">
        <v>2594824.64</v>
      </c>
      <c r="K439" s="734">
        <v>2594824.64</v>
      </c>
      <c r="L439" s="734">
        <v>0</v>
      </c>
    </row>
    <row r="440" spans="1:12">
      <c r="A440" s="733" t="s">
        <v>972</v>
      </c>
      <c r="B440" s="733" t="s">
        <v>399</v>
      </c>
      <c r="F440" s="734">
        <v>0</v>
      </c>
      <c r="G440" s="734">
        <v>5319546.2</v>
      </c>
      <c r="H440" s="734">
        <v>5319546.2</v>
      </c>
      <c r="I440" s="734">
        <v>5319546.2</v>
      </c>
      <c r="J440" s="734">
        <v>5319546.2</v>
      </c>
      <c r="K440" s="734">
        <v>5319546.2</v>
      </c>
      <c r="L440" s="734">
        <v>0</v>
      </c>
    </row>
    <row r="441" spans="1:12">
      <c r="A441" s="733" t="s">
        <v>974</v>
      </c>
      <c r="B441" s="733" t="s">
        <v>400</v>
      </c>
      <c r="F441" s="734">
        <v>0</v>
      </c>
      <c r="G441" s="734">
        <v>2714812.84</v>
      </c>
      <c r="H441" s="734">
        <v>2714812.84</v>
      </c>
      <c r="I441" s="734">
        <v>2714812.84</v>
      </c>
      <c r="J441" s="734">
        <v>2714812.84</v>
      </c>
      <c r="K441" s="734">
        <v>2514135.16</v>
      </c>
      <c r="L441" s="734">
        <v>0</v>
      </c>
    </row>
    <row r="442" spans="1:12">
      <c r="A442" s="733" t="s">
        <v>976</v>
      </c>
      <c r="B442" s="733" t="s">
        <v>401</v>
      </c>
      <c r="F442" s="734">
        <v>0</v>
      </c>
      <c r="G442" s="734">
        <v>5548.28</v>
      </c>
      <c r="H442" s="734">
        <v>5548.28</v>
      </c>
      <c r="I442" s="734">
        <v>5548.28</v>
      </c>
      <c r="J442" s="734">
        <v>5548.28</v>
      </c>
      <c r="K442" s="734">
        <v>5548.28</v>
      </c>
      <c r="L442" s="734">
        <v>0</v>
      </c>
    </row>
    <row r="443" spans="1:12">
      <c r="A443" s="733" t="s">
        <v>978</v>
      </c>
      <c r="B443" s="733" t="s">
        <v>402</v>
      </c>
      <c r="F443" s="734">
        <v>0</v>
      </c>
      <c r="G443" s="734">
        <v>209341.72</v>
      </c>
      <c r="H443" s="734">
        <v>209341.72</v>
      </c>
      <c r="I443" s="734">
        <v>209341.72</v>
      </c>
      <c r="J443" s="734">
        <v>209341.72</v>
      </c>
      <c r="K443" s="734">
        <v>209341.72</v>
      </c>
      <c r="L443" s="734">
        <v>0</v>
      </c>
    </row>
    <row r="444" spans="1:12">
      <c r="A444" s="733" t="s">
        <v>1120</v>
      </c>
      <c r="B444" s="733" t="s">
        <v>405</v>
      </c>
      <c r="F444" s="734">
        <v>0</v>
      </c>
      <c r="G444" s="734">
        <v>72266.240000000005</v>
      </c>
      <c r="H444" s="734">
        <v>72266.240000000005</v>
      </c>
      <c r="I444" s="734">
        <v>72266.240000000005</v>
      </c>
      <c r="J444" s="734">
        <v>72266.240000000005</v>
      </c>
      <c r="K444" s="734">
        <v>72266.240000000005</v>
      </c>
      <c r="L444" s="734">
        <v>0</v>
      </c>
    </row>
    <row r="445" spans="1:12">
      <c r="A445" s="733" t="s">
        <v>1520</v>
      </c>
      <c r="B445" s="733" t="s">
        <v>409</v>
      </c>
      <c r="F445" s="734">
        <v>0</v>
      </c>
      <c r="G445" s="734">
        <v>5335836.5</v>
      </c>
      <c r="H445" s="734">
        <v>5335836.5</v>
      </c>
      <c r="I445" s="734">
        <v>5335836.5</v>
      </c>
      <c r="J445" s="734">
        <v>5335836.5</v>
      </c>
      <c r="K445" s="734">
        <v>5335836.5</v>
      </c>
      <c r="L445" s="734">
        <v>0</v>
      </c>
    </row>
    <row r="446" spans="1:12">
      <c r="A446" s="733" t="s">
        <v>1718</v>
      </c>
      <c r="B446" s="733" t="s">
        <v>2157</v>
      </c>
      <c r="F446" s="734">
        <v>0</v>
      </c>
      <c r="G446" s="734">
        <v>417600</v>
      </c>
      <c r="H446" s="734">
        <v>417600</v>
      </c>
      <c r="I446" s="734">
        <v>417600</v>
      </c>
      <c r="J446" s="734">
        <v>417600</v>
      </c>
      <c r="K446" s="734">
        <v>417600</v>
      </c>
      <c r="L446" s="734">
        <v>0</v>
      </c>
    </row>
    <row r="447" spans="1:12">
      <c r="A447" s="733" t="s">
        <v>1720</v>
      </c>
      <c r="B447" s="733" t="s">
        <v>418</v>
      </c>
      <c r="F447" s="734">
        <v>0</v>
      </c>
      <c r="G447" s="734">
        <v>81223.199999999997</v>
      </c>
      <c r="H447" s="734">
        <v>81223.199999999997</v>
      </c>
      <c r="I447" s="734">
        <v>81223.199999999997</v>
      </c>
      <c r="J447" s="734">
        <v>81223.199999999997</v>
      </c>
      <c r="K447" s="734">
        <v>81223.199999999997</v>
      </c>
      <c r="L447" s="734">
        <v>0</v>
      </c>
    </row>
    <row r="448" spans="1:12">
      <c r="A448" s="733" t="s">
        <v>1738</v>
      </c>
      <c r="B448" s="733" t="s">
        <v>2158</v>
      </c>
      <c r="F448" s="734">
        <v>0</v>
      </c>
      <c r="G448" s="734">
        <v>9824849.6899999995</v>
      </c>
      <c r="H448" s="734">
        <v>9824849.6899999995</v>
      </c>
      <c r="I448" s="734">
        <v>9824849.6899999995</v>
      </c>
      <c r="J448" s="734">
        <v>9824849.6899999995</v>
      </c>
      <c r="K448" s="734">
        <v>9824849.6899999995</v>
      </c>
      <c r="L448" s="734">
        <v>0</v>
      </c>
    </row>
    <row r="449" spans="1:12">
      <c r="A449" s="733" t="s">
        <v>1740</v>
      </c>
      <c r="B449" s="733" t="s">
        <v>2153</v>
      </c>
      <c r="F449" s="734">
        <v>0</v>
      </c>
      <c r="G449" s="734">
        <v>3593203.24</v>
      </c>
      <c r="H449" s="734">
        <v>3593203.24</v>
      </c>
      <c r="I449" s="734">
        <v>3593203.24</v>
      </c>
      <c r="J449" s="734">
        <v>3593203.24</v>
      </c>
      <c r="K449" s="734">
        <v>3593203.24</v>
      </c>
      <c r="L449" s="734">
        <v>0</v>
      </c>
    </row>
    <row r="450" spans="1:12">
      <c r="A450" s="733" t="s">
        <v>1746</v>
      </c>
      <c r="B450" s="733" t="s">
        <v>427</v>
      </c>
      <c r="F450" s="734">
        <v>0</v>
      </c>
      <c r="G450" s="734">
        <v>216511.43</v>
      </c>
      <c r="H450" s="734">
        <v>216511.43</v>
      </c>
      <c r="I450" s="734">
        <v>216511.43</v>
      </c>
      <c r="J450" s="734">
        <v>216511.43</v>
      </c>
      <c r="K450" s="734">
        <v>216511.43</v>
      </c>
      <c r="L450" s="734">
        <v>0</v>
      </c>
    </row>
    <row r="451" spans="1:12">
      <c r="A451" s="733" t="s">
        <v>1756</v>
      </c>
      <c r="B451" s="733" t="s">
        <v>2190</v>
      </c>
      <c r="F451" s="734">
        <v>0</v>
      </c>
      <c r="G451" s="734">
        <v>1070198.6000000001</v>
      </c>
      <c r="H451" s="734">
        <v>1070198.6000000001</v>
      </c>
      <c r="I451" s="734">
        <v>1070198.6000000001</v>
      </c>
      <c r="J451" s="734">
        <v>1070198.6000000001</v>
      </c>
      <c r="K451" s="734">
        <v>1070198.6000000001</v>
      </c>
      <c r="L451" s="734">
        <v>0</v>
      </c>
    </row>
    <row r="452" spans="1:12">
      <c r="A452" s="733" t="s">
        <v>1762</v>
      </c>
      <c r="B452" s="733" t="s">
        <v>434</v>
      </c>
      <c r="F452" s="734">
        <v>0</v>
      </c>
      <c r="G452" s="734">
        <v>1999984.16</v>
      </c>
      <c r="H452" s="734">
        <v>1999984.16</v>
      </c>
      <c r="I452" s="734">
        <v>1999984.16</v>
      </c>
      <c r="J452" s="734">
        <v>1999984.16</v>
      </c>
      <c r="K452" s="734">
        <v>1999984.16</v>
      </c>
      <c r="L452" s="734">
        <v>0</v>
      </c>
    </row>
    <row r="453" spans="1:12">
      <c r="A453" s="733" t="s">
        <v>1766</v>
      </c>
      <c r="B453" s="733" t="s">
        <v>436</v>
      </c>
      <c r="F453" s="734">
        <v>0</v>
      </c>
      <c r="G453" s="734">
        <v>157325.87</v>
      </c>
      <c r="H453" s="734">
        <v>157325.87</v>
      </c>
      <c r="I453" s="734">
        <v>157325.87</v>
      </c>
      <c r="J453" s="734">
        <v>157325.87</v>
      </c>
      <c r="K453" s="734">
        <v>157325.87</v>
      </c>
      <c r="L453" s="734">
        <v>0</v>
      </c>
    </row>
    <row r="454" spans="1:12">
      <c r="A454" s="733" t="s">
        <v>1768</v>
      </c>
      <c r="B454" s="733" t="s">
        <v>437</v>
      </c>
      <c r="F454" s="734">
        <v>0</v>
      </c>
      <c r="G454" s="734">
        <v>3951493.22</v>
      </c>
      <c r="H454" s="734">
        <v>3951493.22</v>
      </c>
      <c r="I454" s="734">
        <v>3951493.22</v>
      </c>
      <c r="J454" s="734">
        <v>3951493.22</v>
      </c>
      <c r="K454" s="734">
        <v>3951493.22</v>
      </c>
      <c r="L454" s="734">
        <v>0</v>
      </c>
    </row>
    <row r="455" spans="1:12">
      <c r="A455" s="733" t="s">
        <v>1780</v>
      </c>
      <c r="B455" s="733" t="s">
        <v>441</v>
      </c>
      <c r="F455" s="734">
        <v>0</v>
      </c>
      <c r="G455" s="734">
        <v>9990000</v>
      </c>
      <c r="H455" s="734">
        <v>9990000</v>
      </c>
      <c r="I455" s="734">
        <v>9990000</v>
      </c>
      <c r="J455" s="734">
        <v>9990000</v>
      </c>
      <c r="K455" s="734">
        <v>9990000</v>
      </c>
      <c r="L455" s="734">
        <v>0</v>
      </c>
    </row>
    <row r="456" spans="1:12">
      <c r="A456" s="733" t="s">
        <v>1782</v>
      </c>
      <c r="B456" s="733" t="s">
        <v>442</v>
      </c>
      <c r="F456" s="734">
        <v>0</v>
      </c>
      <c r="G456" s="734">
        <v>17456.84</v>
      </c>
      <c r="H456" s="734">
        <v>17456.84</v>
      </c>
      <c r="I456" s="734">
        <v>17456.84</v>
      </c>
      <c r="J456" s="734">
        <v>17456.84</v>
      </c>
      <c r="K456" s="734">
        <v>17456.84</v>
      </c>
      <c r="L456" s="734">
        <v>0</v>
      </c>
    </row>
    <row r="457" spans="1:12">
      <c r="A457" s="733" t="s">
        <v>1784</v>
      </c>
      <c r="B457" s="733" t="s">
        <v>443</v>
      </c>
      <c r="F457" s="734">
        <v>0</v>
      </c>
      <c r="G457" s="734">
        <v>3069883.06</v>
      </c>
      <c r="H457" s="734">
        <v>3069883.06</v>
      </c>
      <c r="I457" s="734">
        <v>3069883.06</v>
      </c>
      <c r="J457" s="734">
        <v>3069883.06</v>
      </c>
      <c r="K457" s="734">
        <v>3069883.06</v>
      </c>
      <c r="L457" s="734">
        <v>0</v>
      </c>
    </row>
    <row r="458" spans="1:12">
      <c r="A458" s="733" t="s">
        <v>1794</v>
      </c>
      <c r="B458" s="733" t="s">
        <v>2154</v>
      </c>
      <c r="F458" s="734">
        <v>0</v>
      </c>
      <c r="G458" s="734">
        <v>2718468.36</v>
      </c>
      <c r="H458" s="734">
        <v>2718468.36</v>
      </c>
      <c r="I458" s="734">
        <v>2718468.36</v>
      </c>
      <c r="J458" s="734">
        <v>2718468.36</v>
      </c>
      <c r="K458" s="734">
        <v>2718468.36</v>
      </c>
      <c r="L458" s="734">
        <v>0</v>
      </c>
    </row>
    <row r="459" spans="1:12">
      <c r="A459" s="733" t="s">
        <v>1796</v>
      </c>
      <c r="B459" s="733" t="s">
        <v>448</v>
      </c>
      <c r="F459" s="734">
        <v>0</v>
      </c>
      <c r="G459" s="734">
        <v>89922523.319999993</v>
      </c>
      <c r="H459" s="734">
        <v>89922523.319999993</v>
      </c>
      <c r="I459" s="734">
        <v>89922523.319999993</v>
      </c>
      <c r="J459" s="734">
        <v>89922523.319999993</v>
      </c>
      <c r="K459" s="734">
        <v>89922523.319999993</v>
      </c>
      <c r="L459" s="734">
        <v>0</v>
      </c>
    </row>
    <row r="460" spans="1:12">
      <c r="A460" s="733" t="s">
        <v>1798</v>
      </c>
      <c r="B460" s="733" t="s">
        <v>449</v>
      </c>
      <c r="F460" s="734">
        <v>0</v>
      </c>
      <c r="G460" s="734">
        <v>7797158.4900000002</v>
      </c>
      <c r="H460" s="734">
        <v>7797158.4900000002</v>
      </c>
      <c r="I460" s="734">
        <v>7797158.4900000002</v>
      </c>
      <c r="J460" s="734">
        <v>7797158.4900000002</v>
      </c>
      <c r="K460" s="734">
        <v>7797158.4900000002</v>
      </c>
      <c r="L460" s="734">
        <v>0</v>
      </c>
    </row>
    <row r="461" spans="1:12">
      <c r="A461" s="733" t="s">
        <v>1824</v>
      </c>
      <c r="B461" s="733" t="s">
        <v>461</v>
      </c>
      <c r="F461" s="734">
        <v>0</v>
      </c>
      <c r="G461" s="734">
        <v>529424</v>
      </c>
      <c r="H461" s="734">
        <v>529424</v>
      </c>
      <c r="I461" s="734">
        <v>529424</v>
      </c>
      <c r="J461" s="734">
        <v>529424</v>
      </c>
      <c r="K461" s="734">
        <v>529424</v>
      </c>
      <c r="L461" s="734">
        <v>0</v>
      </c>
    </row>
    <row r="462" spans="1:12">
      <c r="A462" s="733" t="s">
        <v>1832</v>
      </c>
      <c r="B462" s="733" t="s">
        <v>463</v>
      </c>
      <c r="F462" s="734">
        <v>0</v>
      </c>
      <c r="G462" s="734">
        <v>62669</v>
      </c>
      <c r="H462" s="734">
        <v>62669</v>
      </c>
      <c r="I462" s="734">
        <v>62669</v>
      </c>
      <c r="J462" s="734">
        <v>62669</v>
      </c>
      <c r="K462" s="734">
        <v>62669</v>
      </c>
      <c r="L462" s="734">
        <v>0</v>
      </c>
    </row>
    <row r="463" spans="1:12">
      <c r="A463" s="733" t="s">
        <v>1842</v>
      </c>
      <c r="B463" s="733" t="s">
        <v>467</v>
      </c>
      <c r="F463" s="734">
        <v>0</v>
      </c>
      <c r="G463" s="734">
        <v>294183.69</v>
      </c>
      <c r="H463" s="734">
        <v>294183.69</v>
      </c>
      <c r="I463" s="734">
        <v>294183.69</v>
      </c>
      <c r="J463" s="734">
        <v>294183.69</v>
      </c>
      <c r="K463" s="734">
        <v>266711.69</v>
      </c>
      <c r="L463" s="734">
        <v>0</v>
      </c>
    </row>
    <row r="464" spans="1:12">
      <c r="A464" s="733" t="s">
        <v>1844</v>
      </c>
      <c r="B464" s="733" t="s">
        <v>468</v>
      </c>
      <c r="F464" s="734">
        <v>0</v>
      </c>
      <c r="G464" s="734">
        <v>376501.69</v>
      </c>
      <c r="H464" s="734">
        <v>376501.69</v>
      </c>
      <c r="I464" s="734">
        <v>376501.69</v>
      </c>
      <c r="J464" s="734">
        <v>376501.69</v>
      </c>
      <c r="K464" s="734">
        <v>376501.69</v>
      </c>
      <c r="L464" s="734">
        <v>0</v>
      </c>
    </row>
    <row r="465" spans="1:12">
      <c r="A465" s="733" t="s">
        <v>1846</v>
      </c>
      <c r="B465" s="733" t="s">
        <v>2237</v>
      </c>
      <c r="F465" s="734">
        <v>0</v>
      </c>
      <c r="G465" s="734">
        <v>8129536.4000000004</v>
      </c>
      <c r="H465" s="734">
        <v>8129536.4000000004</v>
      </c>
      <c r="I465" s="734">
        <v>8129536.4000000004</v>
      </c>
      <c r="J465" s="734">
        <v>8129536.4000000004</v>
      </c>
      <c r="K465" s="734">
        <v>8129536.4000000004</v>
      </c>
      <c r="L465" s="734">
        <v>0</v>
      </c>
    </row>
    <row r="466" spans="1:12">
      <c r="A466" s="733" t="s">
        <v>1848</v>
      </c>
      <c r="B466" s="733" t="s">
        <v>470</v>
      </c>
      <c r="F466" s="734">
        <v>0</v>
      </c>
      <c r="G466" s="734">
        <v>490882.29</v>
      </c>
      <c r="H466" s="734">
        <v>490882.29</v>
      </c>
      <c r="I466" s="734">
        <v>490882.29</v>
      </c>
      <c r="J466" s="734">
        <v>490882.29</v>
      </c>
      <c r="K466" s="734">
        <v>490882.29</v>
      </c>
      <c r="L466" s="734">
        <v>0</v>
      </c>
    </row>
    <row r="467" spans="1:12">
      <c r="A467" s="733" t="s">
        <v>2188</v>
      </c>
      <c r="B467" s="733" t="s">
        <v>475</v>
      </c>
      <c r="F467" s="734">
        <v>0</v>
      </c>
      <c r="G467" s="734">
        <v>105219.02</v>
      </c>
      <c r="H467" s="734">
        <v>105219.02</v>
      </c>
      <c r="I467" s="734">
        <v>105219.02</v>
      </c>
      <c r="J467" s="734">
        <v>105219.02</v>
      </c>
      <c r="K467" s="734">
        <v>105219.02</v>
      </c>
      <c r="L467" s="734">
        <v>0</v>
      </c>
    </row>
    <row r="468" spans="1:12">
      <c r="A468" s="733" t="s">
        <v>2192</v>
      </c>
      <c r="B468" s="733" t="s">
        <v>478</v>
      </c>
      <c r="F468" s="734">
        <v>0</v>
      </c>
      <c r="G468" s="734">
        <v>3555865.49</v>
      </c>
      <c r="H468" s="734">
        <v>3555865.49</v>
      </c>
      <c r="I468" s="734">
        <v>3555865.49</v>
      </c>
      <c r="J468" s="734">
        <v>3555865.49</v>
      </c>
      <c r="K468" s="734">
        <v>3555865.49</v>
      </c>
      <c r="L468" s="734">
        <v>0</v>
      </c>
    </row>
    <row r="469" spans="1:12">
      <c r="A469" s="733" t="s">
        <v>2193</v>
      </c>
      <c r="B469" s="733" t="s">
        <v>480</v>
      </c>
      <c r="F469" s="734">
        <v>0</v>
      </c>
      <c r="G469" s="734">
        <v>1285374.3400000001</v>
      </c>
      <c r="H469" s="734">
        <v>1285374.3400000001</v>
      </c>
      <c r="I469" s="734">
        <v>1285374.3400000001</v>
      </c>
      <c r="J469" s="734">
        <v>1285374.3400000001</v>
      </c>
      <c r="K469" s="734">
        <v>1199317.5900000001</v>
      </c>
      <c r="L469" s="734">
        <v>0</v>
      </c>
    </row>
    <row r="470" spans="1:12">
      <c r="A470" s="733" t="s">
        <v>2238</v>
      </c>
      <c r="B470" s="733" t="s">
        <v>481</v>
      </c>
      <c r="F470" s="734">
        <v>0</v>
      </c>
      <c r="G470" s="734">
        <v>140115.24</v>
      </c>
      <c r="H470" s="734">
        <v>140115.24</v>
      </c>
      <c r="I470" s="734">
        <v>140115.24</v>
      </c>
      <c r="J470" s="734">
        <v>140115.24</v>
      </c>
      <c r="K470" s="734">
        <v>140115.24</v>
      </c>
      <c r="L470" s="734">
        <v>0</v>
      </c>
    </row>
    <row r="471" spans="1:12">
      <c r="E471" s="730" t="s">
        <v>2150</v>
      </c>
      <c r="F471" s="735">
        <v>0</v>
      </c>
      <c r="G471" s="735">
        <v>215007540.33000001</v>
      </c>
      <c r="H471" s="735">
        <v>215007540.33000001</v>
      </c>
      <c r="I471" s="735">
        <v>214361382.41</v>
      </c>
      <c r="J471" s="735">
        <v>214361382.41</v>
      </c>
      <c r="K471" s="735">
        <v>214047175.97999999</v>
      </c>
      <c r="L471" s="735">
        <v>646157.92000000004</v>
      </c>
    </row>
    <row r="474" spans="1:12">
      <c r="A474" s="732" t="s">
        <v>2239</v>
      </c>
      <c r="C474" s="732" t="s">
        <v>2230</v>
      </c>
    </row>
    <row r="475" spans="1:12">
      <c r="A475" s="733" t="s">
        <v>918</v>
      </c>
      <c r="B475" s="733" t="s">
        <v>377</v>
      </c>
      <c r="F475" s="734">
        <v>177891367.53999999</v>
      </c>
      <c r="G475" s="734">
        <v>17149134.879999999</v>
      </c>
      <c r="H475" s="734">
        <v>195040502.41999999</v>
      </c>
      <c r="I475" s="734">
        <v>195040502.38</v>
      </c>
      <c r="J475" s="734">
        <v>195040502.38</v>
      </c>
      <c r="K475" s="734">
        <v>195023501.41999999</v>
      </c>
      <c r="L475" s="734">
        <v>0.04</v>
      </c>
    </row>
    <row r="476" spans="1:12">
      <c r="A476" s="733" t="s">
        <v>920</v>
      </c>
      <c r="B476" s="733" t="s">
        <v>378</v>
      </c>
      <c r="F476" s="734">
        <v>353374758.93000001</v>
      </c>
      <c r="G476" s="734">
        <v>-45402344.829999998</v>
      </c>
      <c r="H476" s="734">
        <v>307972414.10000002</v>
      </c>
      <c r="I476" s="734">
        <v>307956067.88</v>
      </c>
      <c r="J476" s="734">
        <v>307956067.88</v>
      </c>
      <c r="K476" s="734">
        <v>304713851.88999999</v>
      </c>
      <c r="L476" s="734">
        <v>16346.22</v>
      </c>
    </row>
    <row r="477" spans="1:12">
      <c r="A477" s="733" t="s">
        <v>924</v>
      </c>
      <c r="B477" s="733" t="s">
        <v>379</v>
      </c>
      <c r="F477" s="734">
        <v>1511878705.54</v>
      </c>
      <c r="G477" s="734">
        <v>-33815935</v>
      </c>
      <c r="H477" s="734">
        <v>1478062770.54</v>
      </c>
      <c r="I477" s="734">
        <v>1478062770.54</v>
      </c>
      <c r="J477" s="734">
        <v>1478062770.54</v>
      </c>
      <c r="K477" s="734">
        <v>1477983822.48</v>
      </c>
      <c r="L477" s="734">
        <v>0</v>
      </c>
    </row>
    <row r="478" spans="1:12">
      <c r="A478" s="733" t="s">
        <v>928</v>
      </c>
      <c r="B478" s="733" t="s">
        <v>380</v>
      </c>
      <c r="F478" s="734">
        <v>264947795.31999999</v>
      </c>
      <c r="G478" s="734">
        <v>-44249628.869999997</v>
      </c>
      <c r="H478" s="734">
        <v>220698166.44999999</v>
      </c>
      <c r="I478" s="734">
        <v>220692907.28999999</v>
      </c>
      <c r="J478" s="734">
        <v>220692907.28999999</v>
      </c>
      <c r="K478" s="734">
        <v>220692907.28999999</v>
      </c>
      <c r="L478" s="734">
        <v>5259.16</v>
      </c>
    </row>
    <row r="479" spans="1:12">
      <c r="A479" s="733" t="s">
        <v>934</v>
      </c>
      <c r="B479" s="733" t="s">
        <v>381</v>
      </c>
      <c r="F479" s="734">
        <v>151987749.86000001</v>
      </c>
      <c r="G479" s="734">
        <v>54063459.109999999</v>
      </c>
      <c r="H479" s="734">
        <v>206051208.97</v>
      </c>
      <c r="I479" s="734">
        <v>206050828.87</v>
      </c>
      <c r="J479" s="734">
        <v>206050828.87</v>
      </c>
      <c r="K479" s="734">
        <v>205925978.87</v>
      </c>
      <c r="L479" s="734">
        <v>380.1</v>
      </c>
    </row>
    <row r="480" spans="1:12">
      <c r="A480" s="733" t="s">
        <v>936</v>
      </c>
      <c r="B480" s="733" t="s">
        <v>382</v>
      </c>
      <c r="F480" s="734">
        <v>186247537.72999999</v>
      </c>
      <c r="G480" s="734">
        <v>39851720.170000002</v>
      </c>
      <c r="H480" s="734">
        <v>226099257.90000001</v>
      </c>
      <c r="I480" s="734">
        <v>226099257.90000001</v>
      </c>
      <c r="J480" s="734">
        <v>226099257.90000001</v>
      </c>
      <c r="K480" s="734">
        <v>226097957.90000001</v>
      </c>
      <c r="L480" s="734">
        <v>0</v>
      </c>
    </row>
    <row r="481" spans="1:12">
      <c r="A481" s="733" t="s">
        <v>938</v>
      </c>
      <c r="B481" s="733" t="s">
        <v>383</v>
      </c>
      <c r="F481" s="734">
        <v>82284335.390000001</v>
      </c>
      <c r="G481" s="734">
        <v>11179662.16</v>
      </c>
      <c r="H481" s="734">
        <v>93463997.549999997</v>
      </c>
      <c r="I481" s="734">
        <v>93463907.549999997</v>
      </c>
      <c r="J481" s="734">
        <v>93463907.549999997</v>
      </c>
      <c r="K481" s="734">
        <v>93463907.549999997</v>
      </c>
      <c r="L481" s="734">
        <v>90</v>
      </c>
    </row>
    <row r="482" spans="1:12">
      <c r="A482" s="733" t="s">
        <v>940</v>
      </c>
      <c r="B482" s="733" t="s">
        <v>384</v>
      </c>
      <c r="F482" s="734">
        <v>27336014</v>
      </c>
      <c r="G482" s="734">
        <v>-1223218.24</v>
      </c>
      <c r="H482" s="734">
        <v>26112795.760000002</v>
      </c>
      <c r="I482" s="734">
        <v>26107587.010000002</v>
      </c>
      <c r="J482" s="734">
        <v>26107587.010000002</v>
      </c>
      <c r="K482" s="734">
        <v>26102087.010000002</v>
      </c>
      <c r="L482" s="734">
        <v>5208.75</v>
      </c>
    </row>
    <row r="483" spans="1:12">
      <c r="A483" s="733" t="s">
        <v>942</v>
      </c>
      <c r="B483" s="733" t="s">
        <v>385</v>
      </c>
      <c r="F483" s="734">
        <v>280586434.13999999</v>
      </c>
      <c r="G483" s="734">
        <v>-7551270.1500000004</v>
      </c>
      <c r="H483" s="734">
        <v>273035163.99000001</v>
      </c>
      <c r="I483" s="734">
        <v>273035163.99000001</v>
      </c>
      <c r="J483" s="734">
        <v>273035163.99000001</v>
      </c>
      <c r="K483" s="734">
        <v>273035163.99000001</v>
      </c>
      <c r="L483" s="734">
        <v>0</v>
      </c>
    </row>
    <row r="484" spans="1:12">
      <c r="A484" s="733" t="s">
        <v>944</v>
      </c>
      <c r="B484" s="733" t="s">
        <v>386</v>
      </c>
      <c r="F484" s="734">
        <v>602031950</v>
      </c>
      <c r="G484" s="734">
        <v>-19685218.190000001</v>
      </c>
      <c r="H484" s="734">
        <v>582346731.80999994</v>
      </c>
      <c r="I484" s="734">
        <v>582346731.80999994</v>
      </c>
      <c r="J484" s="734">
        <v>582209939.36000001</v>
      </c>
      <c r="K484" s="734">
        <v>582166173.36000001</v>
      </c>
      <c r="L484" s="734">
        <v>0</v>
      </c>
    </row>
    <row r="485" spans="1:12">
      <c r="A485" s="733" t="s">
        <v>946</v>
      </c>
      <c r="B485" s="733" t="s">
        <v>387</v>
      </c>
      <c r="F485" s="734">
        <v>717034286.94000006</v>
      </c>
      <c r="G485" s="734">
        <v>-469545997.31999999</v>
      </c>
      <c r="H485" s="734">
        <v>247488289.62</v>
      </c>
      <c r="I485" s="734">
        <v>0</v>
      </c>
      <c r="J485" s="734">
        <v>0</v>
      </c>
      <c r="K485" s="734">
        <v>0</v>
      </c>
      <c r="L485" s="734">
        <v>247488289.62</v>
      </c>
    </row>
    <row r="486" spans="1:12">
      <c r="A486" s="733" t="s">
        <v>948</v>
      </c>
      <c r="B486" s="733" t="s">
        <v>388</v>
      </c>
      <c r="F486" s="734">
        <v>355563327.14999998</v>
      </c>
      <c r="G486" s="734">
        <v>-40728855.390000001</v>
      </c>
      <c r="H486" s="734">
        <v>314834471.75999999</v>
      </c>
      <c r="I486" s="734">
        <v>305485443.13</v>
      </c>
      <c r="J486" s="734">
        <v>305485443.13</v>
      </c>
      <c r="K486" s="734">
        <v>305485443.13</v>
      </c>
      <c r="L486" s="734">
        <v>9349028.6300000008</v>
      </c>
    </row>
    <row r="487" spans="1:12">
      <c r="A487" s="733" t="s">
        <v>950</v>
      </c>
      <c r="B487" s="733" t="s">
        <v>389</v>
      </c>
      <c r="F487" s="734">
        <v>1098884479.01</v>
      </c>
      <c r="G487" s="734">
        <v>174759513.81999999</v>
      </c>
      <c r="H487" s="734">
        <v>1273643992.8299999</v>
      </c>
      <c r="I487" s="734">
        <v>1273633206.51</v>
      </c>
      <c r="J487" s="734">
        <v>1273633206.51</v>
      </c>
      <c r="K487" s="734">
        <v>1273633206.51</v>
      </c>
      <c r="L487" s="734">
        <v>10786.32</v>
      </c>
    </row>
    <row r="488" spans="1:12">
      <c r="A488" s="733" t="s">
        <v>952</v>
      </c>
      <c r="B488" s="733" t="s">
        <v>390</v>
      </c>
      <c r="F488" s="734">
        <v>650782244.69000006</v>
      </c>
      <c r="G488" s="734">
        <v>-225845358.16999999</v>
      </c>
      <c r="H488" s="734">
        <v>424936886.51999998</v>
      </c>
      <c r="I488" s="734">
        <v>424936886.51999998</v>
      </c>
      <c r="J488" s="734">
        <v>424936886.51999998</v>
      </c>
      <c r="K488" s="734">
        <v>424896019.66000003</v>
      </c>
      <c r="L488" s="734">
        <v>0</v>
      </c>
    </row>
    <row r="489" spans="1:12">
      <c r="A489" s="733" t="s">
        <v>954</v>
      </c>
      <c r="B489" s="733" t="s">
        <v>391</v>
      </c>
      <c r="F489" s="734">
        <v>119742003.97</v>
      </c>
      <c r="G489" s="734">
        <v>41459662.200000003</v>
      </c>
      <c r="H489" s="734">
        <v>161201666.16999999</v>
      </c>
      <c r="I489" s="734">
        <v>161201666.16999999</v>
      </c>
      <c r="J489" s="734">
        <v>161201666.16999999</v>
      </c>
      <c r="K489" s="734">
        <v>161058486.21000001</v>
      </c>
      <c r="L489" s="734">
        <v>0</v>
      </c>
    </row>
    <row r="490" spans="1:12">
      <c r="A490" s="733" t="s">
        <v>958</v>
      </c>
      <c r="B490" s="733" t="s">
        <v>393</v>
      </c>
      <c r="F490" s="734">
        <v>351447480.56</v>
      </c>
      <c r="G490" s="734">
        <v>161810388.5</v>
      </c>
      <c r="H490" s="734">
        <v>513257869.06</v>
      </c>
      <c r="I490" s="734">
        <v>513253676.56</v>
      </c>
      <c r="J490" s="734">
        <v>513253676.56</v>
      </c>
      <c r="K490" s="734">
        <v>513157994.95999998</v>
      </c>
      <c r="L490" s="734">
        <v>4192.5</v>
      </c>
    </row>
    <row r="491" spans="1:12">
      <c r="A491" s="733" t="s">
        <v>960</v>
      </c>
      <c r="B491" s="733" t="s">
        <v>394</v>
      </c>
      <c r="F491" s="734">
        <v>32938701.960000001</v>
      </c>
      <c r="G491" s="734">
        <v>-1214294.6100000001</v>
      </c>
      <c r="H491" s="734">
        <v>31724407.350000001</v>
      </c>
      <c r="I491" s="734">
        <v>31724407.350000001</v>
      </c>
      <c r="J491" s="734">
        <v>31724407.350000001</v>
      </c>
      <c r="K491" s="734">
        <v>31724407.350000001</v>
      </c>
      <c r="L491" s="734">
        <v>0</v>
      </c>
    </row>
    <row r="492" spans="1:12">
      <c r="A492" s="733" t="s">
        <v>964</v>
      </c>
      <c r="B492" s="733" t="s">
        <v>395</v>
      </c>
      <c r="F492" s="734">
        <v>262721257.47</v>
      </c>
      <c r="G492" s="734">
        <v>16406893.140000001</v>
      </c>
      <c r="H492" s="734">
        <v>279128150.61000001</v>
      </c>
      <c r="I492" s="734">
        <v>278863681.74000001</v>
      </c>
      <c r="J492" s="734">
        <v>278863681.74000001</v>
      </c>
      <c r="K492" s="734">
        <v>278863681.74000001</v>
      </c>
      <c r="L492" s="734">
        <v>264468.87</v>
      </c>
    </row>
    <row r="493" spans="1:12">
      <c r="A493" s="733" t="s">
        <v>966</v>
      </c>
      <c r="B493" s="733" t="s">
        <v>396</v>
      </c>
      <c r="F493" s="734">
        <v>8469422.2899999991</v>
      </c>
      <c r="G493" s="734">
        <v>-1249449.43</v>
      </c>
      <c r="H493" s="734">
        <v>7219972.8600000003</v>
      </c>
      <c r="I493" s="734">
        <v>7151830.1600000001</v>
      </c>
      <c r="J493" s="734">
        <v>7151830.1600000001</v>
      </c>
      <c r="K493" s="734">
        <v>7151830.1600000001</v>
      </c>
      <c r="L493" s="734">
        <v>68142.7</v>
      </c>
    </row>
    <row r="494" spans="1:12">
      <c r="A494" s="733" t="s">
        <v>968</v>
      </c>
      <c r="B494" s="733" t="s">
        <v>397</v>
      </c>
      <c r="F494" s="734">
        <v>131687138.17</v>
      </c>
      <c r="G494" s="734">
        <v>39797520.020000003</v>
      </c>
      <c r="H494" s="734">
        <v>171484658.19</v>
      </c>
      <c r="I494" s="734">
        <v>171484558.99000001</v>
      </c>
      <c r="J494" s="734">
        <v>171484558.99000001</v>
      </c>
      <c r="K494" s="734">
        <v>171484558.99000001</v>
      </c>
      <c r="L494" s="734">
        <v>99.2</v>
      </c>
    </row>
    <row r="495" spans="1:12">
      <c r="A495" s="733" t="s">
        <v>970</v>
      </c>
      <c r="B495" s="733" t="s">
        <v>398</v>
      </c>
      <c r="F495" s="734">
        <v>32050145.18</v>
      </c>
      <c r="G495" s="734">
        <v>-2119358.96</v>
      </c>
      <c r="H495" s="734">
        <v>29930786.219999999</v>
      </c>
      <c r="I495" s="734">
        <v>29930786.219999999</v>
      </c>
      <c r="J495" s="734">
        <v>29930786.219999999</v>
      </c>
      <c r="K495" s="734">
        <v>29910676.870000001</v>
      </c>
      <c r="L495" s="734">
        <v>0</v>
      </c>
    </row>
    <row r="496" spans="1:12">
      <c r="A496" s="733" t="s">
        <v>972</v>
      </c>
      <c r="B496" s="733" t="s">
        <v>399</v>
      </c>
      <c r="F496" s="734">
        <v>180594063.53999999</v>
      </c>
      <c r="G496" s="734">
        <v>-16658684.699999999</v>
      </c>
      <c r="H496" s="734">
        <v>163935378.84</v>
      </c>
      <c r="I496" s="734">
        <v>163935378.81999999</v>
      </c>
      <c r="J496" s="734">
        <v>163935378.81999999</v>
      </c>
      <c r="K496" s="734">
        <v>163911136.09999999</v>
      </c>
      <c r="L496" s="734">
        <v>0.02</v>
      </c>
    </row>
    <row r="497" spans="1:12">
      <c r="A497" s="733" t="s">
        <v>974</v>
      </c>
      <c r="B497" s="733" t="s">
        <v>400</v>
      </c>
      <c r="F497" s="734">
        <v>97175668.180000007</v>
      </c>
      <c r="G497" s="734">
        <v>38858980.969999999</v>
      </c>
      <c r="H497" s="734">
        <v>136034649.15000001</v>
      </c>
      <c r="I497" s="734">
        <v>136034649.15000001</v>
      </c>
      <c r="J497" s="734">
        <v>136034649.15000001</v>
      </c>
      <c r="K497" s="734">
        <v>135967715.88999999</v>
      </c>
      <c r="L497" s="734">
        <v>0</v>
      </c>
    </row>
    <row r="498" spans="1:12">
      <c r="A498" s="733" t="s">
        <v>976</v>
      </c>
      <c r="B498" s="733" t="s">
        <v>401</v>
      </c>
      <c r="F498" s="734">
        <v>18745909.949999999</v>
      </c>
      <c r="G498" s="734">
        <v>5671871.0899999999</v>
      </c>
      <c r="H498" s="734">
        <v>24417781.039999999</v>
      </c>
      <c r="I498" s="734">
        <v>24417781.039999999</v>
      </c>
      <c r="J498" s="734">
        <v>24417781.039999999</v>
      </c>
      <c r="K498" s="734">
        <v>24417781.039999999</v>
      </c>
      <c r="L498" s="734">
        <v>0</v>
      </c>
    </row>
    <row r="499" spans="1:12">
      <c r="A499" s="733" t="s">
        <v>978</v>
      </c>
      <c r="B499" s="733" t="s">
        <v>402</v>
      </c>
      <c r="F499" s="734">
        <v>36214204.380000003</v>
      </c>
      <c r="G499" s="734">
        <v>9923498.8499999996</v>
      </c>
      <c r="H499" s="734">
        <v>46137703.229999997</v>
      </c>
      <c r="I499" s="734">
        <v>46132254.060000002</v>
      </c>
      <c r="J499" s="734">
        <v>46132254.060000002</v>
      </c>
      <c r="K499" s="734">
        <v>45588927.609999999</v>
      </c>
      <c r="L499" s="734">
        <v>5449.17</v>
      </c>
    </row>
    <row r="500" spans="1:12">
      <c r="A500" s="733" t="s">
        <v>1118</v>
      </c>
      <c r="B500" s="733" t="s">
        <v>404</v>
      </c>
      <c r="F500" s="734">
        <v>430468392.58999997</v>
      </c>
      <c r="G500" s="734">
        <v>41229975.07</v>
      </c>
      <c r="H500" s="734">
        <v>471698367.66000003</v>
      </c>
      <c r="I500" s="734">
        <v>471698367.66000003</v>
      </c>
      <c r="J500" s="734">
        <v>471698367.66000003</v>
      </c>
      <c r="K500" s="734">
        <v>470967223.66000003</v>
      </c>
      <c r="L500" s="734">
        <v>0</v>
      </c>
    </row>
    <row r="501" spans="1:12">
      <c r="A501" s="733" t="s">
        <v>1120</v>
      </c>
      <c r="B501" s="733" t="s">
        <v>405</v>
      </c>
      <c r="F501" s="734">
        <v>111684873.97</v>
      </c>
      <c r="G501" s="734">
        <v>146202.32999999999</v>
      </c>
      <c r="H501" s="734">
        <v>111831076.3</v>
      </c>
      <c r="I501" s="734">
        <v>111831076.3</v>
      </c>
      <c r="J501" s="734">
        <v>111831076.3</v>
      </c>
      <c r="K501" s="734">
        <v>111481669.94</v>
      </c>
      <c r="L501" s="734">
        <v>0</v>
      </c>
    </row>
    <row r="502" spans="1:12">
      <c r="A502" s="733" t="s">
        <v>1318</v>
      </c>
      <c r="B502" s="733" t="s">
        <v>406</v>
      </c>
      <c r="F502" s="734">
        <v>237730712.53</v>
      </c>
      <c r="G502" s="734">
        <v>-1292.78</v>
      </c>
      <c r="H502" s="734">
        <v>237729419.75</v>
      </c>
      <c r="I502" s="734">
        <v>237729419.75</v>
      </c>
      <c r="J502" s="734">
        <v>237729419.75</v>
      </c>
      <c r="K502" s="734">
        <v>234553813.22</v>
      </c>
      <c r="L502" s="734">
        <v>0</v>
      </c>
    </row>
    <row r="503" spans="1:12">
      <c r="A503" s="733" t="s">
        <v>1320</v>
      </c>
      <c r="B503" s="733" t="s">
        <v>407</v>
      </c>
      <c r="F503" s="734">
        <v>869321393.00999999</v>
      </c>
      <c r="G503" s="734">
        <v>-7.56</v>
      </c>
      <c r="H503" s="734">
        <v>869321385.45000005</v>
      </c>
      <c r="I503" s="734">
        <v>869321385.45000005</v>
      </c>
      <c r="J503" s="734">
        <v>869321385.45000005</v>
      </c>
      <c r="K503" s="734">
        <v>862875297.87</v>
      </c>
      <c r="L503" s="734">
        <v>0</v>
      </c>
    </row>
    <row r="504" spans="1:12">
      <c r="A504" s="733" t="s">
        <v>1518</v>
      </c>
      <c r="B504" s="733" t="s">
        <v>408</v>
      </c>
      <c r="F504" s="734">
        <v>40604284</v>
      </c>
      <c r="G504" s="734">
        <v>-570537.9</v>
      </c>
      <c r="H504" s="734">
        <v>40033746.100000001</v>
      </c>
      <c r="I504" s="734">
        <v>40033746.100000001</v>
      </c>
      <c r="J504" s="734">
        <v>40033746.100000001</v>
      </c>
      <c r="K504" s="734">
        <v>39968746.100000001</v>
      </c>
      <c r="L504" s="734">
        <v>0</v>
      </c>
    </row>
    <row r="505" spans="1:12">
      <c r="A505" s="733" t="s">
        <v>1520</v>
      </c>
      <c r="B505" s="733" t="s">
        <v>409</v>
      </c>
      <c r="F505" s="734">
        <v>640009266.78999996</v>
      </c>
      <c r="G505" s="734">
        <v>1852355.89</v>
      </c>
      <c r="H505" s="734">
        <v>641861622.67999995</v>
      </c>
      <c r="I505" s="734">
        <v>641861622.67999995</v>
      </c>
      <c r="J505" s="734">
        <v>641861622.67999995</v>
      </c>
      <c r="K505" s="734">
        <v>641088166.32000005</v>
      </c>
      <c r="L505" s="734">
        <v>0</v>
      </c>
    </row>
    <row r="506" spans="1:12">
      <c r="A506" s="733" t="s">
        <v>1522</v>
      </c>
      <c r="B506" s="733" t="s">
        <v>410</v>
      </c>
      <c r="F506" s="734">
        <v>0</v>
      </c>
      <c r="G506" s="734">
        <v>13307647</v>
      </c>
      <c r="H506" s="734">
        <v>13307647</v>
      </c>
      <c r="I506" s="734">
        <v>13307647</v>
      </c>
      <c r="J506" s="734">
        <v>13307647</v>
      </c>
      <c r="K506" s="734">
        <v>13307647</v>
      </c>
      <c r="L506" s="734">
        <v>0</v>
      </c>
    </row>
    <row r="507" spans="1:12">
      <c r="A507" s="733" t="s">
        <v>1524</v>
      </c>
      <c r="B507" s="733" t="s">
        <v>411</v>
      </c>
      <c r="F507" s="734">
        <v>12073176</v>
      </c>
      <c r="G507" s="734">
        <v>-67828.84</v>
      </c>
      <c r="H507" s="734">
        <v>12005347.16</v>
      </c>
      <c r="I507" s="734">
        <v>12005347.16</v>
      </c>
      <c r="J507" s="734">
        <v>12005347.16</v>
      </c>
      <c r="K507" s="734">
        <v>11958415.16</v>
      </c>
      <c r="L507" s="734">
        <v>0</v>
      </c>
    </row>
    <row r="508" spans="1:12">
      <c r="A508" s="733" t="s">
        <v>1526</v>
      </c>
      <c r="B508" s="733" t="s">
        <v>412</v>
      </c>
      <c r="F508" s="734">
        <v>30153955.829999998</v>
      </c>
      <c r="G508" s="734">
        <v>3412443.54</v>
      </c>
      <c r="H508" s="734">
        <v>33566399.369999997</v>
      </c>
      <c r="I508" s="734">
        <v>33566399.369999997</v>
      </c>
      <c r="J508" s="734">
        <v>33566399.369999997</v>
      </c>
      <c r="K508" s="734">
        <v>33179867.879999999</v>
      </c>
      <c r="L508" s="734">
        <v>0</v>
      </c>
    </row>
    <row r="509" spans="1:12">
      <c r="A509" s="733" t="s">
        <v>1528</v>
      </c>
      <c r="B509" s="733" t="s">
        <v>413</v>
      </c>
      <c r="F509" s="734">
        <v>826179286.70000005</v>
      </c>
      <c r="G509" s="734">
        <v>-10928188.41</v>
      </c>
      <c r="H509" s="734">
        <v>815251098.28999996</v>
      </c>
      <c r="I509" s="734">
        <v>815251098.28999996</v>
      </c>
      <c r="J509" s="734">
        <v>815251098.28999996</v>
      </c>
      <c r="K509" s="734">
        <v>814335106.34000003</v>
      </c>
      <c r="L509" s="734">
        <v>0</v>
      </c>
    </row>
    <row r="510" spans="1:12">
      <c r="A510" s="733" t="s">
        <v>1530</v>
      </c>
      <c r="B510" s="733" t="s">
        <v>414</v>
      </c>
      <c r="F510" s="734">
        <v>58116166.119999997</v>
      </c>
      <c r="G510" s="734">
        <v>1555997</v>
      </c>
      <c r="H510" s="734">
        <v>59672163.119999997</v>
      </c>
      <c r="I510" s="734">
        <v>59672163.119999997</v>
      </c>
      <c r="J510" s="734">
        <v>59672163.119999997</v>
      </c>
      <c r="K510" s="734">
        <v>59672163.119999997</v>
      </c>
      <c r="L510" s="734">
        <v>0</v>
      </c>
    </row>
    <row r="511" spans="1:12">
      <c r="A511" s="733" t="s">
        <v>1532</v>
      </c>
      <c r="B511" s="733" t="s">
        <v>415</v>
      </c>
      <c r="F511" s="734">
        <v>54165536</v>
      </c>
      <c r="G511" s="734">
        <v>-296658.71999999997</v>
      </c>
      <c r="H511" s="734">
        <v>53868877.280000001</v>
      </c>
      <c r="I511" s="734">
        <v>53868461.700000003</v>
      </c>
      <c r="J511" s="734">
        <v>53868461.700000003</v>
      </c>
      <c r="K511" s="734">
        <v>53595358.700000003</v>
      </c>
      <c r="L511" s="734">
        <v>415.58</v>
      </c>
    </row>
    <row r="512" spans="1:12">
      <c r="A512" s="733" t="s">
        <v>1534</v>
      </c>
      <c r="B512" s="733" t="s">
        <v>416</v>
      </c>
      <c r="F512" s="734">
        <v>14688813.83</v>
      </c>
      <c r="G512" s="734">
        <v>-7.0000000000000007E-2</v>
      </c>
      <c r="H512" s="734">
        <v>14688813.76</v>
      </c>
      <c r="I512" s="734">
        <v>14688813.76</v>
      </c>
      <c r="J512" s="734">
        <v>14688813.76</v>
      </c>
      <c r="K512" s="734">
        <v>14582976.42</v>
      </c>
      <c r="L512" s="734">
        <v>0</v>
      </c>
    </row>
    <row r="513" spans="1:12">
      <c r="A513" s="733" t="s">
        <v>1718</v>
      </c>
      <c r="B513" s="733" t="s">
        <v>2157</v>
      </c>
      <c r="F513" s="734">
        <v>276966381.49000001</v>
      </c>
      <c r="G513" s="734">
        <v>6141048.9800000004</v>
      </c>
      <c r="H513" s="734">
        <v>283107430.47000003</v>
      </c>
      <c r="I513" s="734">
        <v>283059312.24000001</v>
      </c>
      <c r="J513" s="734">
        <v>283059312.24000001</v>
      </c>
      <c r="K513" s="734">
        <v>283056227.80000001</v>
      </c>
      <c r="L513" s="734">
        <v>48118.23</v>
      </c>
    </row>
    <row r="514" spans="1:12">
      <c r="A514" s="733" t="s">
        <v>1720</v>
      </c>
      <c r="B514" s="733" t="s">
        <v>418</v>
      </c>
      <c r="F514" s="734">
        <v>31649699.09</v>
      </c>
      <c r="G514" s="734">
        <v>449964.57</v>
      </c>
      <c r="H514" s="734">
        <v>32099663.66</v>
      </c>
      <c r="I514" s="734">
        <v>32099663.66</v>
      </c>
      <c r="J514" s="734">
        <v>32099663.66</v>
      </c>
      <c r="K514" s="734">
        <v>31926972.07</v>
      </c>
      <c r="L514" s="734">
        <v>0</v>
      </c>
    </row>
    <row r="515" spans="1:12">
      <c r="A515" s="733" t="s">
        <v>1724</v>
      </c>
      <c r="B515" s="733" t="s">
        <v>419</v>
      </c>
      <c r="F515" s="734">
        <v>5599291.7199999997</v>
      </c>
      <c r="G515" s="734">
        <v>281766.83</v>
      </c>
      <c r="H515" s="734">
        <v>5881058.5499999998</v>
      </c>
      <c r="I515" s="734">
        <v>5881058.5499999998</v>
      </c>
      <c r="J515" s="734">
        <v>5881058.5499999998</v>
      </c>
      <c r="K515" s="734">
        <v>5839185.21</v>
      </c>
      <c r="L515" s="734">
        <v>0</v>
      </c>
    </row>
    <row r="516" spans="1:12">
      <c r="A516" s="733" t="s">
        <v>1728</v>
      </c>
      <c r="B516" s="733" t="s">
        <v>420</v>
      </c>
      <c r="F516" s="734">
        <v>0</v>
      </c>
      <c r="G516" s="734">
        <v>1563072</v>
      </c>
      <c r="H516" s="734">
        <v>1563072</v>
      </c>
      <c r="I516" s="734">
        <v>0</v>
      </c>
      <c r="J516" s="734">
        <v>0</v>
      </c>
      <c r="K516" s="734">
        <v>0</v>
      </c>
      <c r="L516" s="734">
        <v>1563072</v>
      </c>
    </row>
    <row r="517" spans="1:12">
      <c r="A517" s="733" t="s">
        <v>1732</v>
      </c>
      <c r="B517" s="733" t="s">
        <v>422</v>
      </c>
      <c r="F517" s="734">
        <v>0</v>
      </c>
      <c r="G517" s="734">
        <v>179675.13</v>
      </c>
      <c r="H517" s="734">
        <v>179675.13</v>
      </c>
      <c r="I517" s="734">
        <v>179675.13</v>
      </c>
      <c r="J517" s="734">
        <v>179675.13</v>
      </c>
      <c r="K517" s="734">
        <v>179675.13</v>
      </c>
      <c r="L517" s="734">
        <v>0</v>
      </c>
    </row>
    <row r="518" spans="1:12">
      <c r="A518" s="733" t="s">
        <v>1738</v>
      </c>
      <c r="B518" s="733" t="s">
        <v>2158</v>
      </c>
      <c r="F518" s="734">
        <v>109514630.7</v>
      </c>
      <c r="G518" s="734">
        <v>-11554593.970000001</v>
      </c>
      <c r="H518" s="734">
        <v>97960036.730000004</v>
      </c>
      <c r="I518" s="734">
        <v>97960036.730000004</v>
      </c>
      <c r="J518" s="734">
        <v>97960036.730000004</v>
      </c>
      <c r="K518" s="734">
        <v>97960036.730000004</v>
      </c>
      <c r="L518" s="734">
        <v>0</v>
      </c>
    </row>
    <row r="519" spans="1:12">
      <c r="A519" s="733" t="s">
        <v>1740</v>
      </c>
      <c r="B519" s="733" t="s">
        <v>2153</v>
      </c>
      <c r="F519" s="734">
        <v>285289404.36000001</v>
      </c>
      <c r="G519" s="734">
        <v>13073.92</v>
      </c>
      <c r="H519" s="734">
        <v>285302478.27999997</v>
      </c>
      <c r="I519" s="734">
        <v>285284381.83999997</v>
      </c>
      <c r="J519" s="734">
        <v>285284381.83999997</v>
      </c>
      <c r="K519" s="734">
        <v>282798661.82999998</v>
      </c>
      <c r="L519" s="734">
        <v>18096.439999999999</v>
      </c>
    </row>
    <row r="520" spans="1:12">
      <c r="A520" s="733" t="s">
        <v>1742</v>
      </c>
      <c r="B520" s="733" t="s">
        <v>425</v>
      </c>
      <c r="F520" s="734">
        <v>9263120.1400000006</v>
      </c>
      <c r="G520" s="734">
        <v>-749661.19</v>
      </c>
      <c r="H520" s="734">
        <v>8513458.9499999993</v>
      </c>
      <c r="I520" s="734">
        <v>8501909.9700000007</v>
      </c>
      <c r="J520" s="734">
        <v>8501909.9700000007</v>
      </c>
      <c r="K520" s="734">
        <v>8383373.4000000004</v>
      </c>
      <c r="L520" s="734">
        <v>11548.979999998808</v>
      </c>
    </row>
    <row r="521" spans="1:12">
      <c r="A521" s="733" t="s">
        <v>1744</v>
      </c>
      <c r="B521" s="733" t="s">
        <v>426</v>
      </c>
      <c r="F521" s="734">
        <v>1807763.9</v>
      </c>
      <c r="G521" s="734">
        <v>-45458.04</v>
      </c>
      <c r="H521" s="734">
        <v>1762305.86</v>
      </c>
      <c r="I521" s="734">
        <v>1762305.86</v>
      </c>
      <c r="J521" s="734">
        <v>1762305.86</v>
      </c>
      <c r="K521" s="734">
        <v>1755097.86</v>
      </c>
      <c r="L521" s="734">
        <v>0</v>
      </c>
    </row>
    <row r="522" spans="1:12">
      <c r="A522" s="733" t="s">
        <v>1746</v>
      </c>
      <c r="B522" s="733" t="s">
        <v>427</v>
      </c>
      <c r="F522" s="734">
        <v>1143582.44</v>
      </c>
      <c r="G522" s="734">
        <v>-88264.8</v>
      </c>
      <c r="H522" s="734">
        <v>1055317.6399999999</v>
      </c>
      <c r="I522" s="734">
        <v>979822.19</v>
      </c>
      <c r="J522" s="734">
        <v>970822.21</v>
      </c>
      <c r="K522" s="734">
        <v>969322.21</v>
      </c>
      <c r="L522" s="734">
        <v>75495.449999999852</v>
      </c>
    </row>
    <row r="523" spans="1:12">
      <c r="A523" s="733" t="s">
        <v>1748</v>
      </c>
      <c r="B523" s="733" t="s">
        <v>428</v>
      </c>
      <c r="F523" s="734">
        <v>4850493.97</v>
      </c>
      <c r="G523" s="734">
        <v>-320325.28999999998</v>
      </c>
      <c r="H523" s="734">
        <v>4530168.68</v>
      </c>
      <c r="I523" s="734">
        <v>4515230.26</v>
      </c>
      <c r="J523" s="734">
        <v>4515230.26</v>
      </c>
      <c r="K523" s="734">
        <v>4515230.26</v>
      </c>
      <c r="L523" s="734">
        <v>14938.42</v>
      </c>
    </row>
    <row r="524" spans="1:12">
      <c r="A524" s="733" t="s">
        <v>1750</v>
      </c>
      <c r="B524" s="733" t="s">
        <v>429</v>
      </c>
      <c r="F524" s="734">
        <v>10152903.810000001</v>
      </c>
      <c r="G524" s="734">
        <v>-1053943.19</v>
      </c>
      <c r="H524" s="734">
        <v>9098960.6199999992</v>
      </c>
      <c r="I524" s="734">
        <v>9098960.6199999992</v>
      </c>
      <c r="J524" s="734">
        <v>9098960.6199999992</v>
      </c>
      <c r="K524" s="734">
        <v>9098960.6199999992</v>
      </c>
      <c r="L524" s="734">
        <v>0</v>
      </c>
    </row>
    <row r="525" spans="1:12">
      <c r="A525" s="733" t="s">
        <v>1754</v>
      </c>
      <c r="B525" s="733" t="s">
        <v>430</v>
      </c>
      <c r="F525" s="734">
        <v>4005572.37</v>
      </c>
      <c r="G525" s="734">
        <v>-187853.79</v>
      </c>
      <c r="H525" s="734">
        <v>3817718.58</v>
      </c>
      <c r="I525" s="734">
        <v>3485800.85</v>
      </c>
      <c r="J525" s="734">
        <v>3485800.85</v>
      </c>
      <c r="K525" s="734">
        <v>3485800.85</v>
      </c>
      <c r="L525" s="734">
        <v>331917.73</v>
      </c>
    </row>
    <row r="526" spans="1:12">
      <c r="A526" s="733" t="s">
        <v>1756</v>
      </c>
      <c r="B526" s="733" t="s">
        <v>2190</v>
      </c>
      <c r="F526" s="734">
        <v>14412178.9</v>
      </c>
      <c r="G526" s="734">
        <v>-643534.32999999996</v>
      </c>
      <c r="H526" s="734">
        <v>13768644.57</v>
      </c>
      <c r="I526" s="734">
        <v>13768644.57</v>
      </c>
      <c r="J526" s="734">
        <v>13768644.57</v>
      </c>
      <c r="K526" s="734">
        <v>13765644.57</v>
      </c>
      <c r="L526" s="734">
        <v>0</v>
      </c>
    </row>
    <row r="527" spans="1:12">
      <c r="A527" s="733" t="s">
        <v>1758</v>
      </c>
      <c r="B527" s="733" t="s">
        <v>432</v>
      </c>
      <c r="F527" s="734">
        <v>58636872.109999999</v>
      </c>
      <c r="G527" s="734">
        <v>1787313.68</v>
      </c>
      <c r="H527" s="734">
        <v>60424185.789999999</v>
      </c>
      <c r="I527" s="734">
        <v>60424185.789999999</v>
      </c>
      <c r="J527" s="734">
        <v>60424185.789999999</v>
      </c>
      <c r="K527" s="734">
        <v>60424185.789999999</v>
      </c>
      <c r="L527" s="734">
        <v>0</v>
      </c>
    </row>
    <row r="528" spans="1:12">
      <c r="A528" s="733" t="s">
        <v>1760</v>
      </c>
      <c r="B528" s="733" t="s">
        <v>433</v>
      </c>
      <c r="F528" s="734">
        <v>4623206.87</v>
      </c>
      <c r="G528" s="734">
        <v>-325900.58</v>
      </c>
      <c r="H528" s="734">
        <v>4297306.29</v>
      </c>
      <c r="I528" s="734">
        <v>4297306.29</v>
      </c>
      <c r="J528" s="734">
        <v>4297306.29</v>
      </c>
      <c r="K528" s="734">
        <v>4278131.29</v>
      </c>
      <c r="L528" s="734">
        <v>0</v>
      </c>
    </row>
    <row r="529" spans="1:12">
      <c r="A529" s="733" t="s">
        <v>1762</v>
      </c>
      <c r="B529" s="733" t="s">
        <v>434</v>
      </c>
      <c r="F529" s="734">
        <v>47999856.329999998</v>
      </c>
      <c r="G529" s="734">
        <v>224745.04</v>
      </c>
      <c r="H529" s="734">
        <v>48224601.369999997</v>
      </c>
      <c r="I529" s="734">
        <v>48224601.369999997</v>
      </c>
      <c r="J529" s="734">
        <v>48224601.369999997</v>
      </c>
      <c r="K529" s="734">
        <v>48184598.149999999</v>
      </c>
      <c r="L529" s="734">
        <v>0</v>
      </c>
    </row>
    <row r="530" spans="1:12">
      <c r="A530" s="733" t="s">
        <v>1764</v>
      </c>
      <c r="B530" s="733" t="s">
        <v>435</v>
      </c>
      <c r="F530" s="734">
        <v>1551022</v>
      </c>
      <c r="G530" s="734">
        <v>3499977.1</v>
      </c>
      <c r="H530" s="734">
        <v>5050999.0999999996</v>
      </c>
      <c r="I530" s="734">
        <v>5050999.0999999996</v>
      </c>
      <c r="J530" s="734">
        <v>5050999.0999999996</v>
      </c>
      <c r="K530" s="734">
        <v>5050999.0999999996</v>
      </c>
      <c r="L530" s="734">
        <v>0</v>
      </c>
    </row>
    <row r="531" spans="1:12">
      <c r="A531" s="733" t="s">
        <v>1766</v>
      </c>
      <c r="B531" s="733" t="s">
        <v>436</v>
      </c>
      <c r="F531" s="734">
        <v>500771904.13</v>
      </c>
      <c r="G531" s="734">
        <v>-12387648.369999999</v>
      </c>
      <c r="H531" s="734">
        <v>488384255.75999999</v>
      </c>
      <c r="I531" s="734">
        <v>488384255.75999999</v>
      </c>
      <c r="J531" s="734">
        <v>488291804.63999999</v>
      </c>
      <c r="K531" s="734">
        <v>487822446.08999997</v>
      </c>
      <c r="L531" s="734">
        <v>0</v>
      </c>
    </row>
    <row r="532" spans="1:12">
      <c r="A532" s="733" t="s">
        <v>1768</v>
      </c>
      <c r="B532" s="733" t="s">
        <v>437</v>
      </c>
      <c r="F532" s="734">
        <v>23632745.73</v>
      </c>
      <c r="G532" s="734">
        <v>1161371.08</v>
      </c>
      <c r="H532" s="734">
        <v>24794116.809999999</v>
      </c>
      <c r="I532" s="734">
        <v>24794116.809999999</v>
      </c>
      <c r="J532" s="734">
        <v>24794116.809999999</v>
      </c>
      <c r="K532" s="734">
        <v>24794116.809999999</v>
      </c>
      <c r="L532" s="734">
        <v>0</v>
      </c>
    </row>
    <row r="533" spans="1:12">
      <c r="A533" s="733" t="s">
        <v>1772</v>
      </c>
      <c r="B533" s="733" t="s">
        <v>438</v>
      </c>
      <c r="F533" s="734">
        <v>7243466.6100000003</v>
      </c>
      <c r="G533" s="734">
        <v>-461983.81</v>
      </c>
      <c r="H533" s="734">
        <v>6781482.7999999998</v>
      </c>
      <c r="I533" s="734">
        <v>6781482.7999999998</v>
      </c>
      <c r="J533" s="734">
        <v>6781482.7999999998</v>
      </c>
      <c r="K533" s="734">
        <v>6770921.1699999999</v>
      </c>
      <c r="L533" s="734">
        <v>0</v>
      </c>
    </row>
    <row r="534" spans="1:12">
      <c r="A534" s="733" t="s">
        <v>1776</v>
      </c>
      <c r="B534" s="733" t="s">
        <v>439</v>
      </c>
      <c r="F534" s="734">
        <v>0</v>
      </c>
      <c r="G534" s="734">
        <v>323841</v>
      </c>
      <c r="H534" s="734">
        <v>323841</v>
      </c>
      <c r="I534" s="734">
        <v>323841</v>
      </c>
      <c r="J534" s="734">
        <v>323841</v>
      </c>
      <c r="K534" s="734">
        <v>323841</v>
      </c>
      <c r="L534" s="734">
        <v>0</v>
      </c>
    </row>
    <row r="535" spans="1:12">
      <c r="A535" s="733" t="s">
        <v>1780</v>
      </c>
      <c r="B535" s="733" t="s">
        <v>441</v>
      </c>
      <c r="F535" s="734">
        <v>31832064.329999998</v>
      </c>
      <c r="G535" s="734">
        <v>5594429.7400000002</v>
      </c>
      <c r="H535" s="734">
        <v>37426494.07</v>
      </c>
      <c r="I535" s="734">
        <v>37421892.75</v>
      </c>
      <c r="J535" s="734">
        <v>37421892.75</v>
      </c>
      <c r="K535" s="734">
        <v>37419652.869999997</v>
      </c>
      <c r="L535" s="734">
        <v>4601.32</v>
      </c>
    </row>
    <row r="536" spans="1:12">
      <c r="A536" s="733" t="s">
        <v>1782</v>
      </c>
      <c r="B536" s="733" t="s">
        <v>442</v>
      </c>
      <c r="F536" s="734">
        <v>25285086.84</v>
      </c>
      <c r="G536" s="734">
        <v>2314612.69</v>
      </c>
      <c r="H536" s="734">
        <v>27599699.530000001</v>
      </c>
      <c r="I536" s="734">
        <v>27599699.530000001</v>
      </c>
      <c r="J536" s="734">
        <v>27599699.530000001</v>
      </c>
      <c r="K536" s="734">
        <v>27571712.530000001</v>
      </c>
      <c r="L536" s="734">
        <v>0</v>
      </c>
    </row>
    <row r="537" spans="1:12">
      <c r="A537" s="733" t="s">
        <v>1784</v>
      </c>
      <c r="B537" s="733" t="s">
        <v>443</v>
      </c>
      <c r="F537" s="734">
        <v>11857589.949999999</v>
      </c>
      <c r="G537" s="734">
        <v>1556514.66</v>
      </c>
      <c r="H537" s="734">
        <v>13414104.609999999</v>
      </c>
      <c r="I537" s="734">
        <v>13414104.609999999</v>
      </c>
      <c r="J537" s="734">
        <v>13414104.609999999</v>
      </c>
      <c r="K537" s="734">
        <v>13414104.609999999</v>
      </c>
      <c r="L537" s="734">
        <v>0</v>
      </c>
    </row>
    <row r="538" spans="1:12">
      <c r="A538" s="733" t="s">
        <v>1792</v>
      </c>
      <c r="B538" s="733" t="s">
        <v>446</v>
      </c>
      <c r="F538" s="734">
        <v>30042001.73</v>
      </c>
      <c r="G538" s="734">
        <v>-540497.72</v>
      </c>
      <c r="H538" s="734">
        <v>29501504.010000002</v>
      </c>
      <c r="I538" s="734">
        <v>29501504.010000002</v>
      </c>
      <c r="J538" s="734">
        <v>29501504.010000002</v>
      </c>
      <c r="K538" s="734">
        <v>29497679.920000002</v>
      </c>
      <c r="L538" s="734">
        <v>0</v>
      </c>
    </row>
    <row r="539" spans="1:12">
      <c r="A539" s="733" t="s">
        <v>1794</v>
      </c>
      <c r="B539" s="733" t="s">
        <v>2154</v>
      </c>
      <c r="F539" s="734">
        <v>251842708.84999999</v>
      </c>
      <c r="G539" s="734">
        <v>-35646077.460000001</v>
      </c>
      <c r="H539" s="734">
        <v>216196631.38999999</v>
      </c>
      <c r="I539" s="734">
        <v>216193789.37</v>
      </c>
      <c r="J539" s="734">
        <v>216193789.37</v>
      </c>
      <c r="K539" s="734">
        <v>216193789.37</v>
      </c>
      <c r="L539" s="734">
        <v>2842.02</v>
      </c>
    </row>
    <row r="540" spans="1:12">
      <c r="A540" s="733" t="s">
        <v>1796</v>
      </c>
      <c r="B540" s="733" t="s">
        <v>448</v>
      </c>
      <c r="F540" s="734">
        <v>1039737773.71</v>
      </c>
      <c r="G540" s="734">
        <v>438679560.94999999</v>
      </c>
      <c r="H540" s="734">
        <v>1478417334.6600001</v>
      </c>
      <c r="I540" s="734">
        <v>1478417334.6600001</v>
      </c>
      <c r="J540" s="734">
        <v>1478417334.6600001</v>
      </c>
      <c r="K540" s="734">
        <v>1193268898.3299999</v>
      </c>
      <c r="L540" s="734">
        <v>0</v>
      </c>
    </row>
    <row r="541" spans="1:12">
      <c r="A541" s="733" t="s">
        <v>1798</v>
      </c>
      <c r="B541" s="733" t="s">
        <v>449</v>
      </c>
      <c r="F541" s="734">
        <v>374133890.99000001</v>
      </c>
      <c r="G541" s="734">
        <v>-6009324.9199999999</v>
      </c>
      <c r="H541" s="734">
        <v>368124566.06999999</v>
      </c>
      <c r="I541" s="734">
        <v>368112962.76999998</v>
      </c>
      <c r="J541" s="734">
        <v>367974217.76999998</v>
      </c>
      <c r="K541" s="734">
        <v>363865513.88</v>
      </c>
      <c r="L541" s="734">
        <v>11603.3</v>
      </c>
    </row>
    <row r="542" spans="1:12">
      <c r="A542" s="733" t="s">
        <v>1800</v>
      </c>
      <c r="B542" s="733" t="s">
        <v>450</v>
      </c>
      <c r="F542" s="734">
        <v>16286730.27</v>
      </c>
      <c r="G542" s="734">
        <v>-181599.42</v>
      </c>
      <c r="H542" s="734">
        <v>16105130.85</v>
      </c>
      <c r="I542" s="734">
        <v>16105130.85</v>
      </c>
      <c r="J542" s="734">
        <v>16105130.85</v>
      </c>
      <c r="K542" s="734">
        <v>16007533.25</v>
      </c>
      <c r="L542" s="734">
        <v>0</v>
      </c>
    </row>
    <row r="543" spans="1:12">
      <c r="A543" s="733" t="s">
        <v>1802</v>
      </c>
      <c r="B543" s="733" t="s">
        <v>451</v>
      </c>
      <c r="F543" s="734">
        <v>5371474.5700000003</v>
      </c>
      <c r="G543" s="734">
        <v>-78708</v>
      </c>
      <c r="H543" s="734">
        <v>5292766.57</v>
      </c>
      <c r="I543" s="734">
        <v>5292766.57</v>
      </c>
      <c r="J543" s="734">
        <v>5292766.57</v>
      </c>
      <c r="K543" s="734">
        <v>5292766.57</v>
      </c>
      <c r="L543" s="734">
        <v>0</v>
      </c>
    </row>
    <row r="544" spans="1:12">
      <c r="A544" s="733" t="s">
        <v>1804</v>
      </c>
      <c r="B544" s="733" t="s">
        <v>452</v>
      </c>
      <c r="F544" s="734">
        <v>14721381.859999999</v>
      </c>
      <c r="G544" s="734">
        <v>-131924.43</v>
      </c>
      <c r="H544" s="734">
        <v>14589457.43</v>
      </c>
      <c r="I544" s="734">
        <v>14589457.43</v>
      </c>
      <c r="J544" s="734">
        <v>14589457.43</v>
      </c>
      <c r="K544" s="734">
        <v>14589457.43</v>
      </c>
      <c r="L544" s="734">
        <v>0</v>
      </c>
    </row>
    <row r="545" spans="1:12">
      <c r="A545" s="733" t="s">
        <v>1806</v>
      </c>
      <c r="B545" s="733" t="s">
        <v>453</v>
      </c>
      <c r="F545" s="734">
        <v>10003893.390000001</v>
      </c>
      <c r="G545" s="734">
        <v>-78708</v>
      </c>
      <c r="H545" s="734">
        <v>9925185.3900000006</v>
      </c>
      <c r="I545" s="734">
        <v>9925185.3900000006</v>
      </c>
      <c r="J545" s="734">
        <v>9925185.3900000006</v>
      </c>
      <c r="K545" s="734">
        <v>9925185.3900000006</v>
      </c>
      <c r="L545" s="734">
        <v>0</v>
      </c>
    </row>
    <row r="546" spans="1:12">
      <c r="A546" s="733" t="s">
        <v>1808</v>
      </c>
      <c r="B546" s="733" t="s">
        <v>454</v>
      </c>
      <c r="F546" s="734">
        <v>47953100.5</v>
      </c>
      <c r="G546" s="734">
        <v>-98586</v>
      </c>
      <c r="H546" s="734">
        <v>47854514.5</v>
      </c>
      <c r="I546" s="734">
        <v>47854514.5</v>
      </c>
      <c r="J546" s="734">
        <v>47854514.5</v>
      </c>
      <c r="K546" s="734">
        <v>47854514.5</v>
      </c>
      <c r="L546" s="734">
        <v>0</v>
      </c>
    </row>
    <row r="547" spans="1:12">
      <c r="A547" s="733" t="s">
        <v>1810</v>
      </c>
      <c r="B547" s="733" t="s">
        <v>455</v>
      </c>
      <c r="F547" s="734">
        <v>38171519.939999998</v>
      </c>
      <c r="G547" s="734">
        <v>-169748</v>
      </c>
      <c r="H547" s="734">
        <v>38001771.939999998</v>
      </c>
      <c r="I547" s="734">
        <v>38001771.939999998</v>
      </c>
      <c r="J547" s="734">
        <v>38001771.939999998</v>
      </c>
      <c r="K547" s="734">
        <v>38001771.939999998</v>
      </c>
      <c r="L547" s="734">
        <v>0</v>
      </c>
    </row>
    <row r="548" spans="1:12">
      <c r="A548" s="733" t="s">
        <v>1812</v>
      </c>
      <c r="B548" s="733" t="s">
        <v>456</v>
      </c>
      <c r="F548" s="734">
        <v>11628819.460000001</v>
      </c>
      <c r="G548" s="734">
        <v>-660295.07999999996</v>
      </c>
      <c r="H548" s="734">
        <v>10968524.380000001</v>
      </c>
      <c r="I548" s="734">
        <v>10968524.380000001</v>
      </c>
      <c r="J548" s="734">
        <v>10968524.380000001</v>
      </c>
      <c r="K548" s="734">
        <v>10894615.289999999</v>
      </c>
      <c r="L548" s="734">
        <v>0</v>
      </c>
    </row>
    <row r="549" spans="1:12">
      <c r="A549" s="733" t="s">
        <v>1814</v>
      </c>
      <c r="B549" s="733" t="s">
        <v>457</v>
      </c>
      <c r="F549" s="734">
        <v>69077931.950000003</v>
      </c>
      <c r="G549" s="734">
        <v>-74685.009999999995</v>
      </c>
      <c r="H549" s="734">
        <v>69003246.939999998</v>
      </c>
      <c r="I549" s="734">
        <v>69003246.939999998</v>
      </c>
      <c r="J549" s="734">
        <v>69003246.939999998</v>
      </c>
      <c r="K549" s="734">
        <v>69003246.939999998</v>
      </c>
      <c r="L549" s="734">
        <v>0</v>
      </c>
    </row>
    <row r="550" spans="1:12">
      <c r="A550" s="733" t="s">
        <v>1824</v>
      </c>
      <c r="B550" s="733" t="s">
        <v>461</v>
      </c>
      <c r="F550" s="734">
        <v>66325080.259999998</v>
      </c>
      <c r="G550" s="734">
        <v>26263044.079999998</v>
      </c>
      <c r="H550" s="734">
        <v>92588124.340000004</v>
      </c>
      <c r="I550" s="734">
        <v>92587778.340000004</v>
      </c>
      <c r="J550" s="734">
        <v>92587778.340000004</v>
      </c>
      <c r="K550" s="734">
        <v>92587778.340000004</v>
      </c>
      <c r="L550" s="734">
        <v>346</v>
      </c>
    </row>
    <row r="551" spans="1:12">
      <c r="A551" s="733" t="s">
        <v>1826</v>
      </c>
      <c r="B551" s="733" t="s">
        <v>462</v>
      </c>
      <c r="F551" s="734">
        <v>12717230.74</v>
      </c>
      <c r="G551" s="734">
        <v>-1862624.79</v>
      </c>
      <c r="H551" s="734">
        <v>10854605.949999999</v>
      </c>
      <c r="I551" s="734">
        <v>10854605.949999999</v>
      </c>
      <c r="J551" s="734">
        <v>10854605.949999999</v>
      </c>
      <c r="K551" s="734">
        <v>10842689.35</v>
      </c>
      <c r="L551" s="734">
        <v>0</v>
      </c>
    </row>
    <row r="552" spans="1:12">
      <c r="A552" s="733" t="s">
        <v>1832</v>
      </c>
      <c r="B552" s="733" t="s">
        <v>463</v>
      </c>
      <c r="F552" s="734">
        <v>16701195.75</v>
      </c>
      <c r="G552" s="734">
        <v>-939739.99</v>
      </c>
      <c r="H552" s="734">
        <v>15761455.76</v>
      </c>
      <c r="I552" s="734">
        <v>15761455.76</v>
      </c>
      <c r="J552" s="734">
        <v>15761455.76</v>
      </c>
      <c r="K552" s="734">
        <v>15649891.369999999</v>
      </c>
      <c r="L552" s="734">
        <v>0</v>
      </c>
    </row>
    <row r="553" spans="1:12">
      <c r="A553" s="733" t="s">
        <v>1834</v>
      </c>
      <c r="B553" s="733" t="s">
        <v>464</v>
      </c>
      <c r="F553" s="734">
        <v>17323113.149999999</v>
      </c>
      <c r="G553" s="734">
        <v>-1023065.32</v>
      </c>
      <c r="H553" s="734">
        <v>16300047.83</v>
      </c>
      <c r="I553" s="734">
        <v>16300047.49</v>
      </c>
      <c r="J553" s="734">
        <v>16300047.49</v>
      </c>
      <c r="K553" s="734">
        <v>16214804.890000001</v>
      </c>
      <c r="L553" s="734">
        <v>0.34</v>
      </c>
    </row>
    <row r="554" spans="1:12">
      <c r="A554" s="733" t="s">
        <v>1838</v>
      </c>
      <c r="B554" s="733" t="s">
        <v>465</v>
      </c>
      <c r="F554" s="734">
        <v>1789063.98</v>
      </c>
      <c r="G554" s="734">
        <v>23550133.129999999</v>
      </c>
      <c r="H554" s="734">
        <v>25339197.109999999</v>
      </c>
      <c r="I554" s="734">
        <v>25339196.890000001</v>
      </c>
      <c r="J554" s="734">
        <v>25339196.890000001</v>
      </c>
      <c r="K554" s="734">
        <v>25305605.420000002</v>
      </c>
      <c r="L554" s="734">
        <v>0.22</v>
      </c>
    </row>
    <row r="555" spans="1:12">
      <c r="A555" s="733" t="s">
        <v>1840</v>
      </c>
      <c r="B555" s="733" t="s">
        <v>2191</v>
      </c>
      <c r="F555" s="734">
        <v>24795334.07</v>
      </c>
      <c r="G555" s="734">
        <v>-1421977.68</v>
      </c>
      <c r="H555" s="734">
        <v>23373356.390000001</v>
      </c>
      <c r="I555" s="734">
        <v>23373354.710000001</v>
      </c>
      <c r="J555" s="734">
        <v>23373354.710000001</v>
      </c>
      <c r="K555" s="734">
        <v>23373354.710000001</v>
      </c>
      <c r="L555" s="734">
        <v>1.68</v>
      </c>
    </row>
    <row r="556" spans="1:12">
      <c r="A556" s="733" t="s">
        <v>1842</v>
      </c>
      <c r="B556" s="733" t="s">
        <v>467</v>
      </c>
      <c r="F556" s="734">
        <v>3368198.61</v>
      </c>
      <c r="G556" s="734">
        <v>-327216.14</v>
      </c>
      <c r="H556" s="734">
        <v>3040982.47</v>
      </c>
      <c r="I556" s="734">
        <v>3005791.39</v>
      </c>
      <c r="J556" s="734">
        <v>3005791.39</v>
      </c>
      <c r="K556" s="734">
        <v>2955830.75</v>
      </c>
      <c r="L556" s="734">
        <v>35191.08</v>
      </c>
    </row>
    <row r="557" spans="1:12">
      <c r="A557" s="733" t="s">
        <v>1844</v>
      </c>
      <c r="B557" s="733" t="s">
        <v>468</v>
      </c>
      <c r="F557" s="734">
        <v>9443430.9600000009</v>
      </c>
      <c r="G557" s="734">
        <v>-606293.31999999995</v>
      </c>
      <c r="H557" s="734">
        <v>8837137.6400000006</v>
      </c>
      <c r="I557" s="734">
        <v>8837137.6400000006</v>
      </c>
      <c r="J557" s="734">
        <v>8837137.6400000006</v>
      </c>
      <c r="K557" s="734">
        <v>8837137.6400000006</v>
      </c>
      <c r="L557" s="734">
        <v>0</v>
      </c>
    </row>
    <row r="558" spans="1:12">
      <c r="A558" s="733" t="s">
        <v>1846</v>
      </c>
      <c r="B558" s="733" t="s">
        <v>2237</v>
      </c>
      <c r="F558" s="734">
        <v>61075383.68</v>
      </c>
      <c r="G558" s="734">
        <v>1725040.27</v>
      </c>
      <c r="H558" s="734">
        <v>62800423.950000003</v>
      </c>
      <c r="I558" s="734">
        <v>62793380.009999998</v>
      </c>
      <c r="J558" s="734">
        <v>62793380.009999998</v>
      </c>
      <c r="K558" s="734">
        <v>61856805.25</v>
      </c>
      <c r="L558" s="734">
        <v>7043.94</v>
      </c>
    </row>
    <row r="559" spans="1:12">
      <c r="A559" s="733" t="s">
        <v>1848</v>
      </c>
      <c r="B559" s="733" t="s">
        <v>470</v>
      </c>
      <c r="F559" s="734">
        <v>4576885.5999999996</v>
      </c>
      <c r="G559" s="734">
        <v>-195304.46</v>
      </c>
      <c r="H559" s="734">
        <v>4381581.1399999997</v>
      </c>
      <c r="I559" s="734">
        <v>4381581.1399999997</v>
      </c>
      <c r="J559" s="734">
        <v>4381581.1399999997</v>
      </c>
      <c r="K559" s="734">
        <v>4381581.1399999997</v>
      </c>
      <c r="L559" s="734">
        <v>0</v>
      </c>
    </row>
    <row r="560" spans="1:12">
      <c r="A560" s="733" t="s">
        <v>1850</v>
      </c>
      <c r="B560" s="733" t="s">
        <v>471</v>
      </c>
      <c r="F560" s="734">
        <v>4708798.76</v>
      </c>
      <c r="G560" s="734">
        <v>203043.84</v>
      </c>
      <c r="H560" s="734">
        <v>4911842.5999999996</v>
      </c>
      <c r="I560" s="734">
        <v>4911842.5999999996</v>
      </c>
      <c r="J560" s="734">
        <v>4911842.5999999996</v>
      </c>
      <c r="K560" s="734">
        <v>4835393.1100000003</v>
      </c>
      <c r="L560" s="734">
        <v>0</v>
      </c>
    </row>
    <row r="561" spans="1:12">
      <c r="A561" s="733" t="s">
        <v>1852</v>
      </c>
      <c r="B561" s="733" t="s">
        <v>472</v>
      </c>
      <c r="F561" s="734">
        <v>6089247.3300000001</v>
      </c>
      <c r="G561" s="734">
        <v>-610718.23</v>
      </c>
      <c r="H561" s="734">
        <v>5478529.0999999996</v>
      </c>
      <c r="I561" s="734">
        <v>5478520.7699999996</v>
      </c>
      <c r="J561" s="734">
        <v>5478520.7699999996</v>
      </c>
      <c r="K561" s="734">
        <v>5396798.2599999998</v>
      </c>
      <c r="L561" s="734">
        <v>8.33</v>
      </c>
    </row>
    <row r="562" spans="1:12">
      <c r="A562" s="733" t="s">
        <v>2240</v>
      </c>
      <c r="B562" s="733" t="s">
        <v>474</v>
      </c>
      <c r="F562" s="734">
        <v>4537500</v>
      </c>
      <c r="G562" s="734">
        <v>-4537500</v>
      </c>
      <c r="H562" s="734">
        <v>0</v>
      </c>
      <c r="I562" s="734">
        <v>0</v>
      </c>
      <c r="J562" s="734">
        <v>0</v>
      </c>
      <c r="K562" s="734">
        <v>0</v>
      </c>
      <c r="L562" s="734">
        <v>0</v>
      </c>
    </row>
    <row r="563" spans="1:12">
      <c r="A563" s="733" t="s">
        <v>2188</v>
      </c>
      <c r="B563" s="733" t="s">
        <v>475</v>
      </c>
      <c r="F563" s="734">
        <v>70580233.379999995</v>
      </c>
      <c r="G563" s="734">
        <v>-4482975.0199999996</v>
      </c>
      <c r="H563" s="734">
        <v>66097258.359999999</v>
      </c>
      <c r="I563" s="734">
        <v>66093209.520000003</v>
      </c>
      <c r="J563" s="734">
        <v>66093209.520000003</v>
      </c>
      <c r="K563" s="734">
        <v>65598513.130000003</v>
      </c>
      <c r="L563" s="734">
        <v>4048.84</v>
      </c>
    </row>
    <row r="564" spans="1:12">
      <c r="A564" s="733" t="s">
        <v>2241</v>
      </c>
      <c r="B564" s="733" t="s">
        <v>476</v>
      </c>
      <c r="F564" s="734">
        <v>14648975.98</v>
      </c>
      <c r="G564" s="734">
        <v>-1410294.11</v>
      </c>
      <c r="H564" s="734">
        <v>13238681.869999999</v>
      </c>
      <c r="I564" s="734">
        <v>13043661.949999999</v>
      </c>
      <c r="J564" s="734">
        <v>13043661.949999999</v>
      </c>
      <c r="K564" s="734">
        <v>12762336.789999999</v>
      </c>
      <c r="L564" s="734">
        <v>195019.92</v>
      </c>
    </row>
    <row r="565" spans="1:12">
      <c r="A565" s="733" t="s">
        <v>2242</v>
      </c>
      <c r="B565" s="733" t="s">
        <v>477</v>
      </c>
      <c r="F565" s="734">
        <v>0</v>
      </c>
      <c r="G565" s="734">
        <v>2597769.29</v>
      </c>
      <c r="H565" s="734">
        <v>2597769.29</v>
      </c>
      <c r="I565" s="734">
        <v>2288188.04</v>
      </c>
      <c r="J565" s="734">
        <v>2114191.56</v>
      </c>
      <c r="K565" s="734">
        <v>5688.5</v>
      </c>
      <c r="L565" s="734">
        <v>309581.25</v>
      </c>
    </row>
    <row r="566" spans="1:12">
      <c r="A566" s="733" t="s">
        <v>2192</v>
      </c>
      <c r="B566" s="733" t="s">
        <v>478</v>
      </c>
      <c r="F566" s="734">
        <v>7416026.1100000003</v>
      </c>
      <c r="G566" s="734">
        <v>-1007112.91</v>
      </c>
      <c r="H566" s="734">
        <v>6408913.2000000002</v>
      </c>
      <c r="I566" s="734">
        <v>6408913.2000000002</v>
      </c>
      <c r="J566" s="734">
        <v>6408913.2000000002</v>
      </c>
      <c r="K566" s="734">
        <v>6408913.2000000002</v>
      </c>
      <c r="L566" s="734">
        <v>0</v>
      </c>
    </row>
    <row r="567" spans="1:12">
      <c r="A567" s="733" t="s">
        <v>2243</v>
      </c>
      <c r="B567" s="733" t="s">
        <v>479</v>
      </c>
      <c r="F567" s="734">
        <v>5530680.3700000001</v>
      </c>
      <c r="G567" s="734">
        <v>-274658.65999999997</v>
      </c>
      <c r="H567" s="734">
        <v>5256021.71</v>
      </c>
      <c r="I567" s="734">
        <v>5234499.17</v>
      </c>
      <c r="J567" s="734">
        <v>5234499.17</v>
      </c>
      <c r="K567" s="734">
        <v>5210232.17</v>
      </c>
      <c r="L567" s="734">
        <v>21522.54</v>
      </c>
    </row>
    <row r="568" spans="1:12">
      <c r="A568" s="733" t="s">
        <v>2193</v>
      </c>
      <c r="B568" s="733" t="s">
        <v>480</v>
      </c>
      <c r="F568" s="734">
        <v>4198062.2699999996</v>
      </c>
      <c r="G568" s="734">
        <v>-323767.18</v>
      </c>
      <c r="H568" s="734">
        <v>3874295.09</v>
      </c>
      <c r="I568" s="734">
        <v>3867491.34</v>
      </c>
      <c r="J568" s="734">
        <v>3867491.34</v>
      </c>
      <c r="K568" s="734">
        <v>3867491.34</v>
      </c>
      <c r="L568" s="734">
        <v>6803.75</v>
      </c>
    </row>
    <row r="569" spans="1:12">
      <c r="A569" s="733" t="s">
        <v>2238</v>
      </c>
      <c r="B569" s="733" t="s">
        <v>481</v>
      </c>
      <c r="F569" s="734">
        <v>175612212.43000001</v>
      </c>
      <c r="G569" s="734">
        <v>-1665195.48</v>
      </c>
      <c r="H569" s="734">
        <v>173947016.94999999</v>
      </c>
      <c r="I569" s="734">
        <v>173907950.66999999</v>
      </c>
      <c r="J569" s="734">
        <v>173907950.66999999</v>
      </c>
      <c r="K569" s="734">
        <v>173907950.66999999</v>
      </c>
      <c r="L569" s="734">
        <v>39066.28</v>
      </c>
    </row>
    <row r="570" spans="1:12">
      <c r="E570" s="730" t="s">
        <v>2150</v>
      </c>
      <c r="F570" s="735">
        <v>14946309557.700001</v>
      </c>
      <c r="G570" s="735">
        <v>177215030.88999999</v>
      </c>
      <c r="H570" s="735">
        <v>15123524588.59</v>
      </c>
      <c r="I570" s="735">
        <v>14863605563.65</v>
      </c>
      <c r="J570" s="735">
        <v>14863054578.620001</v>
      </c>
      <c r="K570" s="735">
        <v>14548206336.5</v>
      </c>
      <c r="L570" s="735">
        <v>259919024.94</v>
      </c>
    </row>
    <row r="573" spans="1:12">
      <c r="A573" s="732" t="s">
        <v>2244</v>
      </c>
      <c r="C573" s="732" t="s">
        <v>2245</v>
      </c>
    </row>
    <row r="574" spans="1:12">
      <c r="A574" s="733" t="s">
        <v>928</v>
      </c>
      <c r="B574" s="733" t="s">
        <v>380</v>
      </c>
      <c r="F574" s="734">
        <v>0</v>
      </c>
      <c r="G574" s="734">
        <v>11131653.51</v>
      </c>
      <c r="H574" s="734">
        <v>11131653.51</v>
      </c>
      <c r="I574" s="734">
        <v>11131653.51</v>
      </c>
      <c r="J574" s="734">
        <v>11131653.51</v>
      </c>
      <c r="K574" s="734">
        <v>11131653.51</v>
      </c>
      <c r="L574" s="734">
        <v>0</v>
      </c>
    </row>
    <row r="575" spans="1:12">
      <c r="A575" s="733" t="s">
        <v>946</v>
      </c>
      <c r="B575" s="733" t="s">
        <v>387</v>
      </c>
      <c r="F575" s="734">
        <v>0</v>
      </c>
      <c r="G575" s="734">
        <v>174.64</v>
      </c>
      <c r="H575" s="734">
        <v>174.64</v>
      </c>
      <c r="I575" s="734">
        <v>0</v>
      </c>
      <c r="J575" s="734">
        <v>0</v>
      </c>
      <c r="K575" s="734">
        <v>0</v>
      </c>
      <c r="L575" s="734">
        <v>174.64</v>
      </c>
    </row>
    <row r="576" spans="1:12">
      <c r="A576" s="733" t="s">
        <v>1738</v>
      </c>
      <c r="B576" s="733" t="s">
        <v>2158</v>
      </c>
      <c r="F576" s="734">
        <v>0</v>
      </c>
      <c r="G576" s="734">
        <v>1727791.09</v>
      </c>
      <c r="H576" s="734">
        <v>1727791.09</v>
      </c>
      <c r="I576" s="734">
        <v>1727791.09</v>
      </c>
      <c r="J576" s="734">
        <v>1727791.09</v>
      </c>
      <c r="K576" s="734">
        <v>1727791.09</v>
      </c>
      <c r="L576" s="734">
        <v>0</v>
      </c>
    </row>
    <row r="577" spans="1:12">
      <c r="E577" s="730" t="s">
        <v>2150</v>
      </c>
      <c r="F577" s="735">
        <v>0</v>
      </c>
      <c r="G577" s="735">
        <v>12859619.24</v>
      </c>
      <c r="H577" s="735">
        <v>12859619.24</v>
      </c>
      <c r="I577" s="735">
        <v>12859444.6</v>
      </c>
      <c r="J577" s="735">
        <v>12859444.6</v>
      </c>
      <c r="K577" s="735">
        <v>12859444.6</v>
      </c>
      <c r="L577" s="735">
        <v>174.64</v>
      </c>
    </row>
    <row r="580" spans="1:12">
      <c r="A580" s="732" t="s">
        <v>2246</v>
      </c>
      <c r="C580" s="732" t="s">
        <v>2247</v>
      </c>
    </row>
    <row r="581" spans="1:12">
      <c r="A581" s="733" t="s">
        <v>946</v>
      </c>
      <c r="B581" s="733" t="s">
        <v>387</v>
      </c>
      <c r="F581" s="734">
        <v>0</v>
      </c>
      <c r="G581" s="734">
        <v>479277.76</v>
      </c>
      <c r="H581" s="734">
        <v>479277.76</v>
      </c>
      <c r="I581" s="734">
        <v>0</v>
      </c>
      <c r="J581" s="734">
        <v>0</v>
      </c>
      <c r="K581" s="734">
        <v>0</v>
      </c>
      <c r="L581" s="734">
        <v>479277.76</v>
      </c>
    </row>
    <row r="582" spans="1:12">
      <c r="E582" s="730" t="s">
        <v>2150</v>
      </c>
      <c r="F582" s="735">
        <v>0</v>
      </c>
      <c r="G582" s="735">
        <v>479277.76</v>
      </c>
      <c r="H582" s="735">
        <v>479277.76</v>
      </c>
      <c r="I582" s="735">
        <v>0</v>
      </c>
      <c r="J582" s="735">
        <v>0</v>
      </c>
      <c r="K582" s="735">
        <v>0</v>
      </c>
      <c r="L582" s="735">
        <v>479277.76</v>
      </c>
    </row>
    <row r="585" spans="1:12">
      <c r="A585" s="732" t="s">
        <v>2248</v>
      </c>
      <c r="C585" s="732" t="s">
        <v>2249</v>
      </c>
    </row>
    <row r="586" spans="1:12">
      <c r="A586" s="733" t="s">
        <v>928</v>
      </c>
      <c r="B586" s="733" t="s">
        <v>380</v>
      </c>
      <c r="F586" s="734">
        <v>0</v>
      </c>
      <c r="G586" s="734">
        <v>59767273.600000001</v>
      </c>
      <c r="H586" s="734">
        <v>59767273.600000001</v>
      </c>
      <c r="I586" s="734">
        <v>49479692.159999996</v>
      </c>
      <c r="J586" s="734">
        <v>49479692.159999996</v>
      </c>
      <c r="K586" s="734">
        <v>49479692.159999996</v>
      </c>
      <c r="L586" s="734">
        <v>10287581.439999999</v>
      </c>
    </row>
    <row r="587" spans="1:12">
      <c r="A587" s="733" t="s">
        <v>942</v>
      </c>
      <c r="B587" s="733" t="s">
        <v>385</v>
      </c>
      <c r="F587" s="734">
        <v>0</v>
      </c>
      <c r="G587" s="734">
        <v>1068602</v>
      </c>
      <c r="H587" s="734">
        <v>1068602</v>
      </c>
      <c r="I587" s="734">
        <v>1068602</v>
      </c>
      <c r="J587" s="734">
        <v>1068602</v>
      </c>
      <c r="K587" s="734">
        <v>1068602</v>
      </c>
      <c r="L587" s="734">
        <v>0</v>
      </c>
    </row>
    <row r="588" spans="1:12">
      <c r="A588" s="733" t="s">
        <v>946</v>
      </c>
      <c r="B588" s="733" t="s">
        <v>387</v>
      </c>
      <c r="F588" s="734">
        <v>0</v>
      </c>
      <c r="G588" s="734">
        <v>3029665.3</v>
      </c>
      <c r="H588" s="734">
        <v>3029665.3</v>
      </c>
      <c r="I588" s="734">
        <v>0</v>
      </c>
      <c r="J588" s="734">
        <v>0</v>
      </c>
      <c r="K588" s="734">
        <v>0</v>
      </c>
      <c r="L588" s="734">
        <v>3029665.3</v>
      </c>
    </row>
    <row r="589" spans="1:12">
      <c r="A589" s="733" t="s">
        <v>1718</v>
      </c>
      <c r="B589" s="733" t="s">
        <v>2157</v>
      </c>
      <c r="F589" s="734">
        <v>0</v>
      </c>
      <c r="G589" s="734">
        <v>1999543.23</v>
      </c>
      <c r="H589" s="734">
        <v>1999543.23</v>
      </c>
      <c r="I589" s="734">
        <v>1999543.23</v>
      </c>
      <c r="J589" s="734">
        <v>1999543.23</v>
      </c>
      <c r="K589" s="734">
        <v>1999543.23</v>
      </c>
      <c r="L589" s="734">
        <v>0</v>
      </c>
    </row>
    <row r="590" spans="1:12">
      <c r="A590" s="733" t="s">
        <v>1738</v>
      </c>
      <c r="B590" s="733" t="s">
        <v>2158</v>
      </c>
      <c r="F590" s="734">
        <v>0</v>
      </c>
      <c r="G590" s="734">
        <v>375575.13</v>
      </c>
      <c r="H590" s="734">
        <v>375575.13</v>
      </c>
      <c r="I590" s="734">
        <v>375575.13</v>
      </c>
      <c r="J590" s="734">
        <v>375575.13</v>
      </c>
      <c r="K590" s="734">
        <v>375575.13</v>
      </c>
      <c r="L590" s="734">
        <v>0</v>
      </c>
    </row>
    <row r="591" spans="1:12">
      <c r="A591" s="733" t="s">
        <v>1772</v>
      </c>
      <c r="B591" s="733" t="s">
        <v>438</v>
      </c>
      <c r="F591" s="734">
        <v>0</v>
      </c>
      <c r="G591" s="734">
        <v>1867295.34</v>
      </c>
      <c r="H591" s="734">
        <v>1867295.34</v>
      </c>
      <c r="I591" s="734">
        <v>1867295.34</v>
      </c>
      <c r="J591" s="734">
        <v>1867295.34</v>
      </c>
      <c r="K591" s="734">
        <v>1867295.34</v>
      </c>
      <c r="L591" s="734">
        <v>0</v>
      </c>
    </row>
    <row r="592" spans="1:12">
      <c r="E592" s="730" t="s">
        <v>2150</v>
      </c>
      <c r="F592" s="735">
        <v>0</v>
      </c>
      <c r="G592" s="735">
        <v>68107954.599999994</v>
      </c>
      <c r="H592" s="735">
        <v>68107954.599999994</v>
      </c>
      <c r="I592" s="735">
        <v>54790707.859999999</v>
      </c>
      <c r="J592" s="735">
        <v>54790707.859999999</v>
      </c>
      <c r="K592" s="735">
        <v>54790707.859999999</v>
      </c>
      <c r="L592" s="735">
        <v>13317246.74</v>
      </c>
    </row>
    <row r="595" spans="1:12">
      <c r="A595" s="732" t="s">
        <v>2250</v>
      </c>
      <c r="C595" s="732" t="s">
        <v>2251</v>
      </c>
    </row>
    <row r="596" spans="1:12">
      <c r="A596" s="733" t="s">
        <v>928</v>
      </c>
      <c r="B596" s="733" t="s">
        <v>380</v>
      </c>
      <c r="F596" s="734">
        <v>0</v>
      </c>
      <c r="G596" s="734">
        <v>96073640.810000002</v>
      </c>
      <c r="H596" s="734">
        <v>96073640.810000002</v>
      </c>
      <c r="I596" s="734">
        <v>85553191.510000005</v>
      </c>
      <c r="J596" s="734">
        <v>85553191.510000005</v>
      </c>
      <c r="K596" s="734">
        <v>84527165.150000006</v>
      </c>
      <c r="L596" s="734">
        <v>10520449.300000001</v>
      </c>
    </row>
    <row r="597" spans="1:12">
      <c r="A597" s="733" t="s">
        <v>940</v>
      </c>
      <c r="B597" s="733" t="s">
        <v>384</v>
      </c>
      <c r="F597" s="734">
        <v>0</v>
      </c>
      <c r="G597" s="734">
        <v>31488540.649999999</v>
      </c>
      <c r="H597" s="734">
        <v>31488540.649999999</v>
      </c>
      <c r="I597" s="734">
        <v>31488540.649999999</v>
      </c>
      <c r="J597" s="734">
        <v>31488540.649999999</v>
      </c>
      <c r="K597" s="734">
        <v>31488540.649999999</v>
      </c>
      <c r="L597" s="734">
        <v>0</v>
      </c>
    </row>
    <row r="598" spans="1:12">
      <c r="A598" s="733" t="s">
        <v>942</v>
      </c>
      <c r="B598" s="733" t="s">
        <v>385</v>
      </c>
      <c r="F598" s="734">
        <v>0</v>
      </c>
      <c r="G598" s="734">
        <v>58182284.719999999</v>
      </c>
      <c r="H598" s="734">
        <v>58182284.719999999</v>
      </c>
      <c r="I598" s="734">
        <v>58182284.719999999</v>
      </c>
      <c r="J598" s="734">
        <v>58182284.719999999</v>
      </c>
      <c r="K598" s="734">
        <v>58182284.719999999</v>
      </c>
      <c r="L598" s="734">
        <v>0</v>
      </c>
    </row>
    <row r="599" spans="1:12">
      <c r="A599" s="733" t="s">
        <v>946</v>
      </c>
      <c r="B599" s="733" t="s">
        <v>387</v>
      </c>
      <c r="F599" s="734">
        <v>0</v>
      </c>
      <c r="G599" s="734">
        <v>4043666.63</v>
      </c>
      <c r="H599" s="734">
        <v>4043666.63</v>
      </c>
      <c r="I599" s="734">
        <v>0</v>
      </c>
      <c r="J599" s="734">
        <v>0</v>
      </c>
      <c r="K599" s="734">
        <v>0</v>
      </c>
      <c r="L599" s="734">
        <v>4043666.63</v>
      </c>
    </row>
    <row r="600" spans="1:12">
      <c r="A600" s="733" t="s">
        <v>976</v>
      </c>
      <c r="B600" s="733" t="s">
        <v>401</v>
      </c>
      <c r="F600" s="734">
        <v>0</v>
      </c>
      <c r="G600" s="734">
        <v>27967577.91</v>
      </c>
      <c r="H600" s="734">
        <v>27967577.91</v>
      </c>
      <c r="I600" s="734">
        <v>27967577.91</v>
      </c>
      <c r="J600" s="734">
        <v>27967577.91</v>
      </c>
      <c r="K600" s="734">
        <v>27967577.91</v>
      </c>
      <c r="L600" s="734">
        <v>0</v>
      </c>
    </row>
    <row r="601" spans="1:12">
      <c r="A601" s="733" t="s">
        <v>978</v>
      </c>
      <c r="B601" s="733" t="s">
        <v>402</v>
      </c>
      <c r="F601" s="734">
        <v>0</v>
      </c>
      <c r="G601" s="734">
        <v>7578944</v>
      </c>
      <c r="H601" s="734">
        <v>7578944</v>
      </c>
      <c r="I601" s="734">
        <v>7578944</v>
      </c>
      <c r="J601" s="734">
        <v>7578944</v>
      </c>
      <c r="K601" s="734">
        <v>7578944</v>
      </c>
      <c r="L601" s="734">
        <v>0</v>
      </c>
    </row>
    <row r="602" spans="1:12">
      <c r="A602" s="733" t="s">
        <v>1118</v>
      </c>
      <c r="B602" s="733" t="s">
        <v>404</v>
      </c>
      <c r="F602" s="734">
        <v>0</v>
      </c>
      <c r="G602" s="734">
        <v>297000000</v>
      </c>
      <c r="H602" s="734">
        <v>297000000</v>
      </c>
      <c r="I602" s="734">
        <v>297000000</v>
      </c>
      <c r="J602" s="734">
        <v>297000000</v>
      </c>
      <c r="K602" s="734">
        <v>297000000</v>
      </c>
      <c r="L602" s="734">
        <v>0</v>
      </c>
    </row>
    <row r="603" spans="1:12">
      <c r="A603" s="733" t="s">
        <v>1518</v>
      </c>
      <c r="B603" s="733" t="s">
        <v>408</v>
      </c>
      <c r="F603" s="734">
        <v>0</v>
      </c>
      <c r="G603" s="734">
        <v>13000000</v>
      </c>
      <c r="H603" s="734">
        <v>13000000</v>
      </c>
      <c r="I603" s="734">
        <v>13000000</v>
      </c>
      <c r="J603" s="734">
        <v>13000000</v>
      </c>
      <c r="K603" s="734">
        <v>12903418.4</v>
      </c>
      <c r="L603" s="734">
        <v>0</v>
      </c>
    </row>
    <row r="604" spans="1:12">
      <c r="A604" s="733" t="s">
        <v>1520</v>
      </c>
      <c r="B604" s="733" t="s">
        <v>409</v>
      </c>
      <c r="F604" s="734">
        <v>0</v>
      </c>
      <c r="G604" s="734">
        <v>7999893.0099999998</v>
      </c>
      <c r="H604" s="734">
        <v>7999893.0099999998</v>
      </c>
      <c r="I604" s="734">
        <v>7999893.0099999998</v>
      </c>
      <c r="J604" s="734">
        <v>7999893.0099999998</v>
      </c>
      <c r="K604" s="734">
        <v>7999893.0099999998</v>
      </c>
      <c r="L604" s="734">
        <v>0</v>
      </c>
    </row>
    <row r="605" spans="1:12">
      <c r="A605" s="733" t="s">
        <v>1534</v>
      </c>
      <c r="B605" s="733" t="s">
        <v>416</v>
      </c>
      <c r="F605" s="734">
        <v>0</v>
      </c>
      <c r="G605" s="734">
        <v>6000000</v>
      </c>
      <c r="H605" s="734">
        <v>6000000</v>
      </c>
      <c r="I605" s="734">
        <v>6000000</v>
      </c>
      <c r="J605" s="734">
        <v>6000000</v>
      </c>
      <c r="K605" s="734">
        <v>6000000</v>
      </c>
      <c r="L605" s="734">
        <v>0</v>
      </c>
    </row>
    <row r="606" spans="1:12">
      <c r="A606" s="733" t="s">
        <v>1718</v>
      </c>
      <c r="B606" s="733" t="s">
        <v>2157</v>
      </c>
      <c r="F606" s="734">
        <v>0</v>
      </c>
      <c r="G606" s="734">
        <v>90986671.189999998</v>
      </c>
      <c r="H606" s="734">
        <v>90986671.189999998</v>
      </c>
      <c r="I606" s="734">
        <v>90986671.140000001</v>
      </c>
      <c r="J606" s="734">
        <v>90986671.140000001</v>
      </c>
      <c r="K606" s="734">
        <v>81816239.069999993</v>
      </c>
      <c r="L606" s="734">
        <v>0.05</v>
      </c>
    </row>
    <row r="607" spans="1:12">
      <c r="A607" s="733" t="s">
        <v>1728</v>
      </c>
      <c r="B607" s="733" t="s">
        <v>420</v>
      </c>
      <c r="F607" s="734">
        <v>0</v>
      </c>
      <c r="G607" s="734">
        <v>6384213</v>
      </c>
      <c r="H607" s="734">
        <v>6384213</v>
      </c>
      <c r="I607" s="734">
        <v>6384212.0899999999</v>
      </c>
      <c r="J607" s="734">
        <v>6384212.0899999999</v>
      </c>
      <c r="K607" s="734">
        <v>5965307.46</v>
      </c>
      <c r="L607" s="734">
        <v>0.91</v>
      </c>
    </row>
    <row r="608" spans="1:12">
      <c r="A608" s="733" t="s">
        <v>1730</v>
      </c>
      <c r="B608" s="733" t="s">
        <v>421</v>
      </c>
      <c r="F608" s="734">
        <v>0</v>
      </c>
      <c r="G608" s="734">
        <v>8415781.8800000008</v>
      </c>
      <c r="H608" s="734">
        <v>8415781.8800000008</v>
      </c>
      <c r="I608" s="734">
        <v>8413606.9499999993</v>
      </c>
      <c r="J608" s="734">
        <v>8413606.9499999993</v>
      </c>
      <c r="K608" s="734">
        <v>8413606.9499999993</v>
      </c>
      <c r="L608" s="734">
        <v>2174.9300000011922</v>
      </c>
    </row>
    <row r="609" spans="1:12">
      <c r="A609" s="733" t="s">
        <v>1738</v>
      </c>
      <c r="B609" s="733" t="s">
        <v>2158</v>
      </c>
      <c r="F609" s="734">
        <v>0</v>
      </c>
      <c r="G609" s="734">
        <v>9010197.1199999992</v>
      </c>
      <c r="H609" s="734">
        <v>9010197.1199999992</v>
      </c>
      <c r="I609" s="734">
        <v>9010197.1199999992</v>
      </c>
      <c r="J609" s="734">
        <v>9010197.1199999992</v>
      </c>
      <c r="K609" s="734">
        <v>7970117.1299999999</v>
      </c>
      <c r="L609" s="734">
        <v>0</v>
      </c>
    </row>
    <row r="610" spans="1:12">
      <c r="A610" s="733" t="s">
        <v>1742</v>
      </c>
      <c r="B610" s="733" t="s">
        <v>425</v>
      </c>
      <c r="F610" s="734">
        <v>0</v>
      </c>
      <c r="G610" s="734">
        <v>13996055.25</v>
      </c>
      <c r="H610" s="734">
        <v>13996055.25</v>
      </c>
      <c r="I610" s="734">
        <v>13996055.25</v>
      </c>
      <c r="J610" s="734">
        <v>13996055.25</v>
      </c>
      <c r="K610" s="734">
        <v>13352495.25</v>
      </c>
      <c r="L610" s="734">
        <v>0</v>
      </c>
    </row>
    <row r="611" spans="1:12">
      <c r="A611" s="733" t="s">
        <v>1762</v>
      </c>
      <c r="B611" s="733" t="s">
        <v>434</v>
      </c>
      <c r="F611" s="734">
        <v>0</v>
      </c>
      <c r="G611" s="734">
        <v>29999071.899999999</v>
      </c>
      <c r="H611" s="734">
        <v>29999071.899999999</v>
      </c>
      <c r="I611" s="734">
        <v>29999071.899999999</v>
      </c>
      <c r="J611" s="734">
        <v>29999071.899999999</v>
      </c>
      <c r="K611" s="734">
        <v>29999071.899999999</v>
      </c>
      <c r="L611" s="734">
        <v>0</v>
      </c>
    </row>
    <row r="612" spans="1:12">
      <c r="A612" s="733" t="s">
        <v>1766</v>
      </c>
      <c r="B612" s="733" t="s">
        <v>436</v>
      </c>
      <c r="F612" s="734">
        <v>0</v>
      </c>
      <c r="G612" s="734">
        <v>14106824.18</v>
      </c>
      <c r="H612" s="734">
        <v>14106824.18</v>
      </c>
      <c r="I612" s="734">
        <v>14106824.18</v>
      </c>
      <c r="J612" s="734">
        <v>14106824.18</v>
      </c>
      <c r="K612" s="734">
        <v>14067954.58</v>
      </c>
      <c r="L612" s="734">
        <v>0</v>
      </c>
    </row>
    <row r="613" spans="1:12">
      <c r="A613" s="733" t="s">
        <v>1780</v>
      </c>
      <c r="B613" s="733" t="s">
        <v>441</v>
      </c>
      <c r="F613" s="734">
        <v>0</v>
      </c>
      <c r="G613" s="734">
        <v>3373903.37</v>
      </c>
      <c r="H613" s="734">
        <v>3373903.37</v>
      </c>
      <c r="I613" s="734">
        <v>3373903.37</v>
      </c>
      <c r="J613" s="734">
        <v>3373903.37</v>
      </c>
      <c r="K613" s="734">
        <v>3373903.37</v>
      </c>
      <c r="L613" s="734">
        <v>0</v>
      </c>
    </row>
    <row r="614" spans="1:12">
      <c r="A614" s="733" t="s">
        <v>1814</v>
      </c>
      <c r="B614" s="733" t="s">
        <v>457</v>
      </c>
      <c r="F614" s="734">
        <v>0</v>
      </c>
      <c r="G614" s="734">
        <v>38999999.990000002</v>
      </c>
      <c r="H614" s="734">
        <v>38999999.990000002</v>
      </c>
      <c r="I614" s="734">
        <v>38999999.990000002</v>
      </c>
      <c r="J614" s="734">
        <v>38999999.990000002</v>
      </c>
      <c r="K614" s="734">
        <v>38999999.990000002</v>
      </c>
      <c r="L614" s="734">
        <v>0</v>
      </c>
    </row>
    <row r="615" spans="1:12">
      <c r="A615" s="733" t="s">
        <v>1846</v>
      </c>
      <c r="B615" s="733" t="s">
        <v>2237</v>
      </c>
      <c r="F615" s="734">
        <v>0</v>
      </c>
      <c r="G615" s="734">
        <v>11999932.85</v>
      </c>
      <c r="H615" s="734">
        <v>11999932.85</v>
      </c>
      <c r="I615" s="734">
        <v>11999932.85</v>
      </c>
      <c r="J615" s="734">
        <v>11999932.85</v>
      </c>
      <c r="K615" s="734">
        <v>11994534.85</v>
      </c>
      <c r="L615" s="734">
        <v>0</v>
      </c>
    </row>
    <row r="616" spans="1:12">
      <c r="A616" s="733" t="s">
        <v>2252</v>
      </c>
      <c r="B616" s="733" t="s">
        <v>483</v>
      </c>
      <c r="F616" s="734">
        <v>0</v>
      </c>
      <c r="G616" s="734">
        <v>12285359.82</v>
      </c>
      <c r="H616" s="734">
        <v>12285359.82</v>
      </c>
      <c r="I616" s="734">
        <v>12285359.82</v>
      </c>
      <c r="J616" s="734">
        <v>12285359.82</v>
      </c>
      <c r="K616" s="734">
        <v>12285359.82</v>
      </c>
      <c r="L616" s="734">
        <v>0</v>
      </c>
    </row>
    <row r="617" spans="1:12">
      <c r="E617" s="730" t="s">
        <v>2150</v>
      </c>
      <c r="F617" s="735">
        <v>0</v>
      </c>
      <c r="G617" s="735">
        <v>788892558.27999997</v>
      </c>
      <c r="H617" s="735">
        <v>788892558.27999997</v>
      </c>
      <c r="I617" s="735">
        <v>774326266.46000004</v>
      </c>
      <c r="J617" s="735">
        <v>774326266.46000004</v>
      </c>
      <c r="K617" s="735">
        <v>761886414.21000004</v>
      </c>
      <c r="L617" s="735">
        <v>14566291.82</v>
      </c>
    </row>
    <row r="620" spans="1:12">
      <c r="A620" s="732" t="s">
        <v>2253</v>
      </c>
      <c r="C620" s="732" t="s">
        <v>2254</v>
      </c>
    </row>
    <row r="621" spans="1:12">
      <c r="A621" s="733" t="s">
        <v>2240</v>
      </c>
      <c r="B621" s="733" t="s">
        <v>474</v>
      </c>
      <c r="F621" s="734">
        <v>0</v>
      </c>
      <c r="G621" s="734">
        <v>4537500</v>
      </c>
      <c r="H621" s="734">
        <v>4537500</v>
      </c>
      <c r="I621" s="734">
        <v>4514337.76</v>
      </c>
      <c r="J621" s="734">
        <v>4514337.76</v>
      </c>
      <c r="K621" s="734">
        <v>4514337.76</v>
      </c>
      <c r="L621" s="734">
        <v>23162.240000000002</v>
      </c>
    </row>
    <row r="622" spans="1:12">
      <c r="E622" s="730" t="s">
        <v>2150</v>
      </c>
      <c r="F622" s="735">
        <v>0</v>
      </c>
      <c r="G622" s="735">
        <v>4537500</v>
      </c>
      <c r="H622" s="735">
        <v>4537500</v>
      </c>
      <c r="I622" s="735">
        <v>4514337.76</v>
      </c>
      <c r="J622" s="735">
        <v>4514337.76</v>
      </c>
      <c r="K622" s="735">
        <v>4514337.76</v>
      </c>
      <c r="L622" s="735">
        <v>23162.240000000002</v>
      </c>
    </row>
    <row r="625" spans="1:12">
      <c r="A625" s="732" t="s">
        <v>2255</v>
      </c>
      <c r="C625" s="732" t="s">
        <v>2256</v>
      </c>
    </row>
    <row r="626" spans="1:12">
      <c r="A626" s="733" t="s">
        <v>924</v>
      </c>
      <c r="B626" s="733" t="s">
        <v>379</v>
      </c>
      <c r="F626" s="734">
        <v>0</v>
      </c>
      <c r="G626" s="734">
        <v>3495153.74</v>
      </c>
      <c r="H626" s="734">
        <v>3495153.74</v>
      </c>
      <c r="I626" s="734">
        <v>3495153.74</v>
      </c>
      <c r="J626" s="734">
        <v>3495153.74</v>
      </c>
      <c r="K626" s="734">
        <v>3495153.74</v>
      </c>
      <c r="L626" s="734">
        <v>0</v>
      </c>
    </row>
    <row r="627" spans="1:12">
      <c r="A627" s="733" t="s">
        <v>928</v>
      </c>
      <c r="B627" s="733" t="s">
        <v>380</v>
      </c>
      <c r="F627" s="734">
        <v>0</v>
      </c>
      <c r="G627" s="734">
        <v>104383253.3</v>
      </c>
      <c r="H627" s="734">
        <v>104383253.3</v>
      </c>
      <c r="I627" s="734">
        <v>50475325.280000001</v>
      </c>
      <c r="J627" s="734">
        <v>50475325.280000001</v>
      </c>
      <c r="K627" s="734">
        <v>50475325.280000001</v>
      </c>
      <c r="L627" s="734">
        <v>53907928.020000003</v>
      </c>
    </row>
    <row r="628" spans="1:12">
      <c r="A628" s="733" t="s">
        <v>936</v>
      </c>
      <c r="B628" s="733" t="s">
        <v>382</v>
      </c>
      <c r="F628" s="734">
        <v>0</v>
      </c>
      <c r="G628" s="734">
        <v>1500000</v>
      </c>
      <c r="H628" s="734">
        <v>1500000</v>
      </c>
      <c r="I628" s="734">
        <v>1500000</v>
      </c>
      <c r="J628" s="734">
        <v>1500000</v>
      </c>
      <c r="K628" s="734">
        <v>1500000</v>
      </c>
      <c r="L628" s="734">
        <v>0</v>
      </c>
    </row>
    <row r="629" spans="1:12">
      <c r="A629" s="733" t="s">
        <v>942</v>
      </c>
      <c r="B629" s="733" t="s">
        <v>385</v>
      </c>
      <c r="F629" s="734">
        <v>0</v>
      </c>
      <c r="G629" s="734">
        <v>57809006.359999999</v>
      </c>
      <c r="H629" s="734">
        <v>57809006.359999999</v>
      </c>
      <c r="I629" s="734">
        <v>56984006.359999999</v>
      </c>
      <c r="J629" s="734">
        <v>56984006.359999999</v>
      </c>
      <c r="K629" s="734">
        <v>56984006.359999999</v>
      </c>
      <c r="L629" s="734">
        <v>825000</v>
      </c>
    </row>
    <row r="630" spans="1:12">
      <c r="A630" s="733" t="s">
        <v>946</v>
      </c>
      <c r="B630" s="733" t="s">
        <v>387</v>
      </c>
      <c r="F630" s="734">
        <v>0</v>
      </c>
      <c r="G630" s="734">
        <v>25462024.93</v>
      </c>
      <c r="H630" s="734">
        <v>25462024.93</v>
      </c>
      <c r="I630" s="734">
        <v>0</v>
      </c>
      <c r="J630" s="734">
        <v>0</v>
      </c>
      <c r="K630" s="734">
        <v>0</v>
      </c>
      <c r="L630" s="734">
        <v>25462024.93</v>
      </c>
    </row>
    <row r="631" spans="1:12">
      <c r="A631" s="733" t="s">
        <v>948</v>
      </c>
      <c r="B631" s="733" t="s">
        <v>388</v>
      </c>
      <c r="F631" s="734">
        <v>0</v>
      </c>
      <c r="G631" s="734">
        <v>120708052.39</v>
      </c>
      <c r="H631" s="734">
        <v>120708052.39</v>
      </c>
      <c r="I631" s="734">
        <v>120708052.39</v>
      </c>
      <c r="J631" s="734">
        <v>120708052.39</v>
      </c>
      <c r="K631" s="734">
        <v>120708052.39</v>
      </c>
      <c r="L631" s="734">
        <v>0</v>
      </c>
    </row>
    <row r="632" spans="1:12">
      <c r="A632" s="733" t="s">
        <v>950</v>
      </c>
      <c r="B632" s="733" t="s">
        <v>389</v>
      </c>
      <c r="F632" s="734">
        <v>0</v>
      </c>
      <c r="G632" s="734">
        <v>65049006.340000004</v>
      </c>
      <c r="H632" s="734">
        <v>65049006.340000004</v>
      </c>
      <c r="I632" s="734">
        <v>65049006.340000004</v>
      </c>
      <c r="J632" s="734">
        <v>65049006.340000004</v>
      </c>
      <c r="K632" s="734">
        <v>65049006.340000004</v>
      </c>
      <c r="L632" s="734">
        <v>0</v>
      </c>
    </row>
    <row r="633" spans="1:12">
      <c r="A633" s="733" t="s">
        <v>952</v>
      </c>
      <c r="B633" s="733" t="s">
        <v>390</v>
      </c>
      <c r="F633" s="734">
        <v>0</v>
      </c>
      <c r="G633" s="734">
        <v>263188491</v>
      </c>
      <c r="H633" s="734">
        <v>263188491</v>
      </c>
      <c r="I633" s="734">
        <v>263188491</v>
      </c>
      <c r="J633" s="734">
        <v>263188491</v>
      </c>
      <c r="K633" s="734">
        <v>263188491</v>
      </c>
      <c r="L633" s="734">
        <v>0</v>
      </c>
    </row>
    <row r="634" spans="1:12">
      <c r="A634" s="733" t="s">
        <v>954</v>
      </c>
      <c r="B634" s="733" t="s">
        <v>391</v>
      </c>
      <c r="F634" s="734">
        <v>0</v>
      </c>
      <c r="G634" s="734">
        <v>6297896.0099999998</v>
      </c>
      <c r="H634" s="734">
        <v>6297896.0099999998</v>
      </c>
      <c r="I634" s="734">
        <v>6297896.0099999998</v>
      </c>
      <c r="J634" s="734">
        <v>6297896.0099999998</v>
      </c>
      <c r="K634" s="734">
        <v>6297896.0099999998</v>
      </c>
      <c r="L634" s="734">
        <v>0</v>
      </c>
    </row>
    <row r="635" spans="1:12">
      <c r="A635" s="733" t="s">
        <v>966</v>
      </c>
      <c r="B635" s="733" t="s">
        <v>396</v>
      </c>
      <c r="F635" s="734">
        <v>0</v>
      </c>
      <c r="G635" s="734">
        <v>1130350</v>
      </c>
      <c r="H635" s="734">
        <v>1130350</v>
      </c>
      <c r="I635" s="734">
        <v>1130350</v>
      </c>
      <c r="J635" s="734">
        <v>1130350</v>
      </c>
      <c r="K635" s="734">
        <v>1130350</v>
      </c>
      <c r="L635" s="734">
        <v>0</v>
      </c>
    </row>
    <row r="636" spans="1:12">
      <c r="A636" s="733" t="s">
        <v>972</v>
      </c>
      <c r="B636" s="733" t="s">
        <v>399</v>
      </c>
      <c r="F636" s="734">
        <v>0</v>
      </c>
      <c r="G636" s="734">
        <v>3313358.2</v>
      </c>
      <c r="H636" s="734">
        <v>3313358.2</v>
      </c>
      <c r="I636" s="734">
        <v>3313358.2</v>
      </c>
      <c r="J636" s="734">
        <v>3313358.2</v>
      </c>
      <c r="K636" s="734">
        <v>3313358.2</v>
      </c>
      <c r="L636" s="734">
        <v>0</v>
      </c>
    </row>
    <row r="637" spans="1:12">
      <c r="A637" s="733" t="s">
        <v>974</v>
      </c>
      <c r="B637" s="733" t="s">
        <v>400</v>
      </c>
      <c r="F637" s="734">
        <v>0</v>
      </c>
      <c r="G637" s="734">
        <v>39157041.25</v>
      </c>
      <c r="H637" s="734">
        <v>39157041.25</v>
      </c>
      <c r="I637" s="734">
        <v>39157041.25</v>
      </c>
      <c r="J637" s="734">
        <v>39157041.25</v>
      </c>
      <c r="K637" s="734">
        <v>39157041.25</v>
      </c>
      <c r="L637" s="734">
        <v>0</v>
      </c>
    </row>
    <row r="638" spans="1:12">
      <c r="A638" s="733" t="s">
        <v>978</v>
      </c>
      <c r="B638" s="733" t="s">
        <v>402</v>
      </c>
      <c r="F638" s="734">
        <v>0</v>
      </c>
      <c r="G638" s="734">
        <v>4799877.55</v>
      </c>
      <c r="H638" s="734">
        <v>4799877.55</v>
      </c>
      <c r="I638" s="734">
        <v>4799877.55</v>
      </c>
      <c r="J638" s="734">
        <v>4799877.55</v>
      </c>
      <c r="K638" s="734">
        <v>4799877.55</v>
      </c>
      <c r="L638" s="734">
        <v>0</v>
      </c>
    </row>
    <row r="639" spans="1:12">
      <c r="A639" s="733" t="s">
        <v>1320</v>
      </c>
      <c r="B639" s="733" t="s">
        <v>407</v>
      </c>
      <c r="F639" s="734">
        <v>0</v>
      </c>
      <c r="G639" s="734">
        <v>999978</v>
      </c>
      <c r="H639" s="734">
        <v>999978</v>
      </c>
      <c r="I639" s="734">
        <v>999978</v>
      </c>
      <c r="J639" s="734">
        <v>999978</v>
      </c>
      <c r="K639" s="734">
        <v>999978</v>
      </c>
      <c r="L639" s="734">
        <v>0</v>
      </c>
    </row>
    <row r="640" spans="1:12">
      <c r="A640" s="733" t="s">
        <v>1522</v>
      </c>
      <c r="B640" s="733" t="s">
        <v>410</v>
      </c>
      <c r="F640" s="734">
        <v>0</v>
      </c>
      <c r="G640" s="734">
        <v>82042516</v>
      </c>
      <c r="H640" s="734">
        <v>82042516</v>
      </c>
      <c r="I640" s="734">
        <v>82042516</v>
      </c>
      <c r="J640" s="734">
        <v>82042516</v>
      </c>
      <c r="K640" s="734">
        <v>82042516</v>
      </c>
      <c r="L640" s="734">
        <v>0</v>
      </c>
    </row>
    <row r="641" spans="1:12">
      <c r="A641" s="733" t="s">
        <v>1526</v>
      </c>
      <c r="B641" s="733" t="s">
        <v>412</v>
      </c>
      <c r="F641" s="734">
        <v>0</v>
      </c>
      <c r="G641" s="734">
        <v>1782320</v>
      </c>
      <c r="H641" s="734">
        <v>1782320</v>
      </c>
      <c r="I641" s="734">
        <v>1782320</v>
      </c>
      <c r="J641" s="734">
        <v>1782320</v>
      </c>
      <c r="K641" s="734">
        <v>1782320</v>
      </c>
      <c r="L641" s="734">
        <v>0</v>
      </c>
    </row>
    <row r="642" spans="1:12">
      <c r="A642" s="733" t="s">
        <v>1528</v>
      </c>
      <c r="B642" s="733" t="s">
        <v>413</v>
      </c>
      <c r="F642" s="734">
        <v>0</v>
      </c>
      <c r="G642" s="734">
        <v>3206840</v>
      </c>
      <c r="H642" s="734">
        <v>3206840</v>
      </c>
      <c r="I642" s="734">
        <v>3206840</v>
      </c>
      <c r="J642" s="734">
        <v>3206840</v>
      </c>
      <c r="K642" s="734">
        <v>3206840</v>
      </c>
      <c r="L642" s="734">
        <v>0</v>
      </c>
    </row>
    <row r="643" spans="1:12">
      <c r="A643" s="733" t="s">
        <v>1718</v>
      </c>
      <c r="B643" s="733" t="s">
        <v>2157</v>
      </c>
      <c r="F643" s="734">
        <v>0</v>
      </c>
      <c r="G643" s="734">
        <v>48193994.600000001</v>
      </c>
      <c r="H643" s="734">
        <v>48193994.600000001</v>
      </c>
      <c r="I643" s="734">
        <v>48193994.590000004</v>
      </c>
      <c r="J643" s="734">
        <v>48193994.590000004</v>
      </c>
      <c r="K643" s="734">
        <v>16004239.789999999</v>
      </c>
      <c r="L643" s="734">
        <v>0.01</v>
      </c>
    </row>
    <row r="644" spans="1:12">
      <c r="A644" s="733" t="s">
        <v>1738</v>
      </c>
      <c r="B644" s="733" t="s">
        <v>2158</v>
      </c>
      <c r="F644" s="734">
        <v>0</v>
      </c>
      <c r="G644" s="734">
        <v>41644508.890000001</v>
      </c>
      <c r="H644" s="734">
        <v>41644508.890000001</v>
      </c>
      <c r="I644" s="734">
        <v>41058718.090000004</v>
      </c>
      <c r="J644" s="734">
        <v>41058718.090000004</v>
      </c>
      <c r="K644" s="734">
        <v>19933561.449999999</v>
      </c>
      <c r="L644" s="734">
        <v>585790.80000000005</v>
      </c>
    </row>
    <row r="645" spans="1:12">
      <c r="A645" s="733" t="s">
        <v>1740</v>
      </c>
      <c r="B645" s="733" t="s">
        <v>2153</v>
      </c>
      <c r="F645" s="734">
        <v>0</v>
      </c>
      <c r="G645" s="734">
        <v>10512064.210000001</v>
      </c>
      <c r="H645" s="734">
        <v>10512064.210000001</v>
      </c>
      <c r="I645" s="734">
        <v>7324745.6699999999</v>
      </c>
      <c r="J645" s="734">
        <v>7324745.6699999999</v>
      </c>
      <c r="K645" s="734">
        <v>4546175.09</v>
      </c>
      <c r="L645" s="734">
        <v>3187318.54</v>
      </c>
    </row>
    <row r="646" spans="1:12">
      <c r="A646" s="733" t="s">
        <v>1742</v>
      </c>
      <c r="B646" s="733" t="s">
        <v>425</v>
      </c>
      <c r="F646" s="734">
        <v>0</v>
      </c>
      <c r="G646" s="734">
        <v>2000000</v>
      </c>
      <c r="H646" s="734">
        <v>2000000</v>
      </c>
      <c r="I646" s="734">
        <v>2000000</v>
      </c>
      <c r="J646" s="734">
        <v>2000000</v>
      </c>
      <c r="K646" s="734">
        <v>2000000</v>
      </c>
      <c r="L646" s="734">
        <v>0</v>
      </c>
    </row>
    <row r="647" spans="1:12">
      <c r="A647" s="733" t="s">
        <v>1756</v>
      </c>
      <c r="B647" s="733" t="s">
        <v>2190</v>
      </c>
      <c r="F647" s="734">
        <v>0</v>
      </c>
      <c r="G647" s="734">
        <v>6299955</v>
      </c>
      <c r="H647" s="734">
        <v>6299955</v>
      </c>
      <c r="I647" s="734">
        <v>6299955</v>
      </c>
      <c r="J647" s="734">
        <v>6299955</v>
      </c>
      <c r="K647" s="734">
        <v>6299955</v>
      </c>
      <c r="L647" s="734">
        <v>0</v>
      </c>
    </row>
    <row r="648" spans="1:12">
      <c r="A648" s="733" t="s">
        <v>1762</v>
      </c>
      <c r="B648" s="733" t="s">
        <v>434</v>
      </c>
      <c r="F648" s="734">
        <v>0</v>
      </c>
      <c r="G648" s="734">
        <v>4718843.63</v>
      </c>
      <c r="H648" s="734">
        <v>4718843.63</v>
      </c>
      <c r="I648" s="734">
        <v>4718843.63</v>
      </c>
      <c r="J648" s="734">
        <v>4718843.63</v>
      </c>
      <c r="K648" s="734">
        <v>4718843.63</v>
      </c>
      <c r="L648" s="734">
        <v>0</v>
      </c>
    </row>
    <row r="649" spans="1:12">
      <c r="A649" s="733" t="s">
        <v>1768</v>
      </c>
      <c r="B649" s="733" t="s">
        <v>437</v>
      </c>
      <c r="F649" s="734">
        <v>0</v>
      </c>
      <c r="G649" s="734">
        <v>1800000</v>
      </c>
      <c r="H649" s="734">
        <v>1800000</v>
      </c>
      <c r="I649" s="734">
        <v>1800000</v>
      </c>
      <c r="J649" s="734">
        <v>1800000</v>
      </c>
      <c r="K649" s="734">
        <v>1800000</v>
      </c>
      <c r="L649" s="734">
        <v>0</v>
      </c>
    </row>
    <row r="650" spans="1:12">
      <c r="A650" s="733" t="s">
        <v>1772</v>
      </c>
      <c r="B650" s="733" t="s">
        <v>438</v>
      </c>
      <c r="F650" s="734">
        <v>0</v>
      </c>
      <c r="G650" s="734">
        <v>3077237.85</v>
      </c>
      <c r="H650" s="734">
        <v>3077237.85</v>
      </c>
      <c r="I650" s="734">
        <v>3077237.85</v>
      </c>
      <c r="J650" s="734">
        <v>3077237.85</v>
      </c>
      <c r="K650" s="734">
        <v>3077237.85</v>
      </c>
      <c r="L650" s="734">
        <v>0</v>
      </c>
    </row>
    <row r="651" spans="1:12">
      <c r="A651" s="733" t="s">
        <v>1776</v>
      </c>
      <c r="B651" s="733" t="s">
        <v>439</v>
      </c>
      <c r="F651" s="734">
        <v>0</v>
      </c>
      <c r="G651" s="734">
        <v>15201587</v>
      </c>
      <c r="H651" s="734">
        <v>15201587</v>
      </c>
      <c r="I651" s="734">
        <v>15201587</v>
      </c>
      <c r="J651" s="734">
        <v>15201587</v>
      </c>
      <c r="K651" s="734">
        <v>15201587</v>
      </c>
      <c r="L651" s="734">
        <v>0</v>
      </c>
    </row>
    <row r="652" spans="1:12">
      <c r="A652" s="733" t="s">
        <v>1778</v>
      </c>
      <c r="B652" s="733" t="s">
        <v>440</v>
      </c>
      <c r="F652" s="734">
        <v>0</v>
      </c>
      <c r="G652" s="734">
        <v>19940821.920000002</v>
      </c>
      <c r="H652" s="734">
        <v>19940821.920000002</v>
      </c>
      <c r="I652" s="734">
        <v>19940821.920000002</v>
      </c>
      <c r="J652" s="734">
        <v>19940821.920000002</v>
      </c>
      <c r="K652" s="734">
        <v>19940821.920000002</v>
      </c>
      <c r="L652" s="734">
        <v>0</v>
      </c>
    </row>
    <row r="653" spans="1:12">
      <c r="A653" s="733" t="s">
        <v>1780</v>
      </c>
      <c r="B653" s="733" t="s">
        <v>441</v>
      </c>
      <c r="F653" s="734">
        <v>0</v>
      </c>
      <c r="G653" s="734">
        <v>15412509.140000001</v>
      </c>
      <c r="H653" s="734">
        <v>15412509.140000001</v>
      </c>
      <c r="I653" s="734">
        <v>6000000</v>
      </c>
      <c r="J653" s="734">
        <v>6000000</v>
      </c>
      <c r="K653" s="734">
        <v>6000000</v>
      </c>
      <c r="L653" s="734">
        <v>9412509.1400000006</v>
      </c>
    </row>
    <row r="654" spans="1:12">
      <c r="A654" s="733" t="s">
        <v>1792</v>
      </c>
      <c r="B654" s="733" t="s">
        <v>446</v>
      </c>
      <c r="F654" s="734">
        <v>0</v>
      </c>
      <c r="G654" s="734">
        <v>7405012.25</v>
      </c>
      <c r="H654" s="734">
        <v>7405012.25</v>
      </c>
      <c r="I654" s="734">
        <v>7405012.25</v>
      </c>
      <c r="J654" s="734">
        <v>7405012.25</v>
      </c>
      <c r="K654" s="734">
        <v>7405012.25</v>
      </c>
      <c r="L654" s="734">
        <v>0</v>
      </c>
    </row>
    <row r="655" spans="1:12">
      <c r="A655" s="733" t="s">
        <v>1794</v>
      </c>
      <c r="B655" s="733" t="s">
        <v>2154</v>
      </c>
      <c r="F655" s="734">
        <v>0</v>
      </c>
      <c r="G655" s="734">
        <v>14128757.279999999</v>
      </c>
      <c r="H655" s="734">
        <v>14128757.279999999</v>
      </c>
      <c r="I655" s="734">
        <v>14128757.279999999</v>
      </c>
      <c r="J655" s="734">
        <v>14128757.279999999</v>
      </c>
      <c r="K655" s="734">
        <v>14128757.279999999</v>
      </c>
      <c r="L655" s="734">
        <v>0</v>
      </c>
    </row>
    <row r="656" spans="1:12">
      <c r="A656" s="733" t="s">
        <v>1796</v>
      </c>
      <c r="B656" s="733" t="s">
        <v>448</v>
      </c>
      <c r="F656" s="734">
        <v>0</v>
      </c>
      <c r="G656" s="734">
        <v>1520476104.1600001</v>
      </c>
      <c r="H656" s="734">
        <v>1520476104.1600001</v>
      </c>
      <c r="I656" s="734">
        <v>1249201725</v>
      </c>
      <c r="J656" s="734">
        <v>1249201725</v>
      </c>
      <c r="K656" s="734">
        <v>1249201725</v>
      </c>
      <c r="L656" s="734">
        <v>271274379.16000003</v>
      </c>
    </row>
    <row r="657" spans="1:12">
      <c r="A657" s="733" t="s">
        <v>1800</v>
      </c>
      <c r="B657" s="733" t="s">
        <v>450</v>
      </c>
      <c r="F657" s="734">
        <v>0</v>
      </c>
      <c r="G657" s="734">
        <v>5565529.54</v>
      </c>
      <c r="H657" s="734">
        <v>5565529.54</v>
      </c>
      <c r="I657" s="734">
        <v>5565529.54</v>
      </c>
      <c r="J657" s="734">
        <v>5565529.54</v>
      </c>
      <c r="K657" s="734">
        <v>5565529.54</v>
      </c>
      <c r="L657" s="734">
        <v>0</v>
      </c>
    </row>
    <row r="658" spans="1:12">
      <c r="A658" s="733" t="s">
        <v>1802</v>
      </c>
      <c r="B658" s="733" t="s">
        <v>451</v>
      </c>
      <c r="F658" s="734">
        <v>0</v>
      </c>
      <c r="G658" s="734">
        <v>11441956.84</v>
      </c>
      <c r="H658" s="734">
        <v>11441956.84</v>
      </c>
      <c r="I658" s="734">
        <v>11441956.84</v>
      </c>
      <c r="J658" s="734">
        <v>11441956.84</v>
      </c>
      <c r="K658" s="734">
        <v>11441956.84</v>
      </c>
      <c r="L658" s="734">
        <v>0</v>
      </c>
    </row>
    <row r="659" spans="1:12">
      <c r="A659" s="733" t="s">
        <v>1804</v>
      </c>
      <c r="B659" s="733" t="s">
        <v>452</v>
      </c>
      <c r="F659" s="734">
        <v>0</v>
      </c>
      <c r="G659" s="734">
        <v>6829871.8700000001</v>
      </c>
      <c r="H659" s="734">
        <v>6829871.8700000001</v>
      </c>
      <c r="I659" s="734">
        <v>6829871.8700000001</v>
      </c>
      <c r="J659" s="734">
        <v>6829871.8700000001</v>
      </c>
      <c r="K659" s="734">
        <v>6829871.8700000001</v>
      </c>
      <c r="L659" s="734">
        <v>0</v>
      </c>
    </row>
    <row r="660" spans="1:12">
      <c r="A660" s="733" t="s">
        <v>1806</v>
      </c>
      <c r="B660" s="733" t="s">
        <v>453</v>
      </c>
      <c r="F660" s="734">
        <v>0</v>
      </c>
      <c r="G660" s="734">
        <v>12404786.9</v>
      </c>
      <c r="H660" s="734">
        <v>12404786.9</v>
      </c>
      <c r="I660" s="734">
        <v>12404786.9</v>
      </c>
      <c r="J660" s="734">
        <v>12404786.9</v>
      </c>
      <c r="K660" s="734">
        <v>12404786.9</v>
      </c>
      <c r="L660" s="734">
        <v>0</v>
      </c>
    </row>
    <row r="661" spans="1:12">
      <c r="A661" s="733" t="s">
        <v>1808</v>
      </c>
      <c r="B661" s="733" t="s">
        <v>454</v>
      </c>
      <c r="F661" s="734">
        <v>0</v>
      </c>
      <c r="G661" s="734">
        <v>37048047.899999999</v>
      </c>
      <c r="H661" s="734">
        <v>37048047.899999999</v>
      </c>
      <c r="I661" s="734">
        <v>37048047.899999999</v>
      </c>
      <c r="J661" s="734">
        <v>37048047.899999999</v>
      </c>
      <c r="K661" s="734">
        <v>37048047.899999999</v>
      </c>
      <c r="L661" s="734">
        <v>0</v>
      </c>
    </row>
    <row r="662" spans="1:12">
      <c r="A662" s="733" t="s">
        <v>1810</v>
      </c>
      <c r="B662" s="733" t="s">
        <v>455</v>
      </c>
      <c r="F662" s="734">
        <v>0</v>
      </c>
      <c r="G662" s="734">
        <v>22873919.870000001</v>
      </c>
      <c r="H662" s="734">
        <v>22873919.870000001</v>
      </c>
      <c r="I662" s="734">
        <v>22873919.870000001</v>
      </c>
      <c r="J662" s="734">
        <v>22873919.870000001</v>
      </c>
      <c r="K662" s="734">
        <v>22873919.870000001</v>
      </c>
      <c r="L662" s="734">
        <v>0</v>
      </c>
    </row>
    <row r="663" spans="1:12">
      <c r="A663" s="733" t="s">
        <v>1812</v>
      </c>
      <c r="B663" s="733" t="s">
        <v>456</v>
      </c>
      <c r="F663" s="734">
        <v>0</v>
      </c>
      <c r="G663" s="734">
        <v>34399732.630000003</v>
      </c>
      <c r="H663" s="734">
        <v>34399732.630000003</v>
      </c>
      <c r="I663" s="734">
        <v>34399732.630000003</v>
      </c>
      <c r="J663" s="734">
        <v>34399732.630000003</v>
      </c>
      <c r="K663" s="734">
        <v>34399732.630000003</v>
      </c>
      <c r="L663" s="734">
        <v>0</v>
      </c>
    </row>
    <row r="664" spans="1:12">
      <c r="A664" s="733" t="s">
        <v>1814</v>
      </c>
      <c r="B664" s="733" t="s">
        <v>457</v>
      </c>
      <c r="F664" s="734">
        <v>0</v>
      </c>
      <c r="G664" s="734">
        <v>44961167.109999999</v>
      </c>
      <c r="H664" s="734">
        <v>44961167.109999999</v>
      </c>
      <c r="I664" s="734">
        <v>44961167.109999999</v>
      </c>
      <c r="J664" s="734">
        <v>44961167.109999999</v>
      </c>
      <c r="K664" s="734">
        <v>44961167.109999999</v>
      </c>
      <c r="L664" s="734">
        <v>0</v>
      </c>
    </row>
    <row r="665" spans="1:12">
      <c r="A665" s="733" t="s">
        <v>1816</v>
      </c>
      <c r="B665" s="733" t="s">
        <v>458</v>
      </c>
      <c r="F665" s="734">
        <v>0</v>
      </c>
      <c r="G665" s="734">
        <v>28304161.260000002</v>
      </c>
      <c r="H665" s="734">
        <v>28304161.260000002</v>
      </c>
      <c r="I665" s="734">
        <v>28304161.260000002</v>
      </c>
      <c r="J665" s="734">
        <v>28304161.260000002</v>
      </c>
      <c r="K665" s="734">
        <v>28304161.260000002</v>
      </c>
      <c r="L665" s="734">
        <v>0</v>
      </c>
    </row>
    <row r="666" spans="1:12">
      <c r="A666" s="733" t="s">
        <v>1824</v>
      </c>
      <c r="B666" s="733" t="s">
        <v>461</v>
      </c>
      <c r="F666" s="734">
        <v>0</v>
      </c>
      <c r="G666" s="734">
        <v>5000000</v>
      </c>
      <c r="H666" s="734">
        <v>5000000</v>
      </c>
      <c r="I666" s="734">
        <v>5000000</v>
      </c>
      <c r="J666" s="734">
        <v>5000000</v>
      </c>
      <c r="K666" s="734">
        <v>5000000</v>
      </c>
      <c r="L666" s="734">
        <v>0</v>
      </c>
    </row>
    <row r="667" spans="1:12">
      <c r="A667" s="733" t="s">
        <v>2193</v>
      </c>
      <c r="B667" s="733" t="s">
        <v>480</v>
      </c>
      <c r="F667" s="734">
        <v>0</v>
      </c>
      <c r="G667" s="734">
        <v>2959488.92</v>
      </c>
      <c r="H667" s="734">
        <v>2959488.92</v>
      </c>
      <c r="I667" s="734">
        <v>2959488.92</v>
      </c>
      <c r="J667" s="734">
        <v>2959488.92</v>
      </c>
      <c r="K667" s="734">
        <v>2959488.92</v>
      </c>
      <c r="L667" s="734">
        <v>0</v>
      </c>
    </row>
    <row r="668" spans="1:12">
      <c r="A668" s="733" t="s">
        <v>2238</v>
      </c>
      <c r="B668" s="733" t="s">
        <v>481</v>
      </c>
      <c r="F668" s="734">
        <v>0</v>
      </c>
      <c r="G668" s="734">
        <v>26150406.960000001</v>
      </c>
      <c r="H668" s="734">
        <v>26150406.960000001</v>
      </c>
      <c r="I668" s="734">
        <v>26150406.960000001</v>
      </c>
      <c r="J668" s="734">
        <v>26150406.960000001</v>
      </c>
      <c r="K668" s="734">
        <v>26150406.960000001</v>
      </c>
      <c r="L668" s="734">
        <v>0</v>
      </c>
    </row>
    <row r="669" spans="1:12">
      <c r="A669" s="733" t="s">
        <v>2252</v>
      </c>
      <c r="B669" s="733" t="s">
        <v>483</v>
      </c>
      <c r="F669" s="734">
        <v>0</v>
      </c>
      <c r="G669" s="734">
        <v>3497974.2</v>
      </c>
      <c r="H669" s="734">
        <v>3497974.2</v>
      </c>
      <c r="I669" s="734">
        <v>3497974.2</v>
      </c>
      <c r="J669" s="734">
        <v>3497974.2</v>
      </c>
      <c r="K669" s="734">
        <v>3497974.2</v>
      </c>
      <c r="L669" s="734">
        <v>0</v>
      </c>
    </row>
    <row r="670" spans="1:12">
      <c r="E670" s="730" t="s">
        <v>2150</v>
      </c>
      <c r="F670" s="735">
        <v>0</v>
      </c>
      <c r="G670" s="735">
        <v>2736573605</v>
      </c>
      <c r="H670" s="735">
        <v>2736573605</v>
      </c>
      <c r="I670" s="735">
        <v>2371918654.4000001</v>
      </c>
      <c r="J670" s="735">
        <v>2371918654.4000001</v>
      </c>
      <c r="K670" s="735">
        <v>2315825172.3800001</v>
      </c>
      <c r="L670" s="735">
        <v>364654950.60000002</v>
      </c>
    </row>
    <row r="673" spans="1:12">
      <c r="A673" s="732" t="s">
        <v>2257</v>
      </c>
      <c r="C673" s="732" t="s">
        <v>2258</v>
      </c>
    </row>
    <row r="674" spans="1:12">
      <c r="A674" s="733" t="s">
        <v>946</v>
      </c>
      <c r="B674" s="733" t="s">
        <v>387</v>
      </c>
      <c r="F674" s="734">
        <v>0</v>
      </c>
      <c r="G674" s="734">
        <v>7769372.2599999998</v>
      </c>
      <c r="H674" s="734">
        <v>7769372.2599999998</v>
      </c>
      <c r="I674" s="734">
        <v>0</v>
      </c>
      <c r="J674" s="734">
        <v>0</v>
      </c>
      <c r="K674" s="734">
        <v>0</v>
      </c>
      <c r="L674" s="734">
        <v>7769372.2599999998</v>
      </c>
    </row>
    <row r="675" spans="1:12">
      <c r="A675" s="733" t="s">
        <v>950</v>
      </c>
      <c r="B675" s="733" t="s">
        <v>389</v>
      </c>
      <c r="F675" s="734">
        <v>0</v>
      </c>
      <c r="G675" s="734">
        <v>13814056.32</v>
      </c>
      <c r="H675" s="734">
        <v>13814056.32</v>
      </c>
      <c r="I675" s="734">
        <v>13814056.32</v>
      </c>
      <c r="J675" s="734">
        <v>13814056.32</v>
      </c>
      <c r="K675" s="734">
        <v>13814056.32</v>
      </c>
      <c r="L675" s="734">
        <v>0</v>
      </c>
    </row>
    <row r="676" spans="1:12">
      <c r="A676" s="733" t="s">
        <v>970</v>
      </c>
      <c r="B676" s="733" t="s">
        <v>398</v>
      </c>
      <c r="F676" s="734">
        <v>0</v>
      </c>
      <c r="G676" s="734">
        <v>8792158.8399999999</v>
      </c>
      <c r="H676" s="734">
        <v>8792158.8399999999</v>
      </c>
      <c r="I676" s="734">
        <v>8792158.8399999999</v>
      </c>
      <c r="J676" s="734">
        <v>8792158.8399999999</v>
      </c>
      <c r="K676" s="734">
        <v>8792158.8399999999</v>
      </c>
      <c r="L676" s="734">
        <v>0</v>
      </c>
    </row>
    <row r="677" spans="1:12">
      <c r="A677" s="733" t="s">
        <v>972</v>
      </c>
      <c r="B677" s="733" t="s">
        <v>399</v>
      </c>
      <c r="F677" s="734">
        <v>0</v>
      </c>
      <c r="G677" s="734">
        <v>63106439.009999998</v>
      </c>
      <c r="H677" s="734">
        <v>63106439.009999998</v>
      </c>
      <c r="I677" s="734">
        <v>63106439.009999998</v>
      </c>
      <c r="J677" s="734">
        <v>63106439.009999998</v>
      </c>
      <c r="K677" s="734">
        <v>63106439.009999998</v>
      </c>
      <c r="L677" s="734">
        <v>0</v>
      </c>
    </row>
    <row r="678" spans="1:12">
      <c r="A678" s="733" t="s">
        <v>1748</v>
      </c>
      <c r="B678" s="733" t="s">
        <v>428</v>
      </c>
      <c r="F678" s="734">
        <v>0</v>
      </c>
      <c r="G678" s="734">
        <v>590898.9</v>
      </c>
      <c r="H678" s="734">
        <v>590898.9</v>
      </c>
      <c r="I678" s="734">
        <v>590898.9</v>
      </c>
      <c r="J678" s="734">
        <v>590898.9</v>
      </c>
      <c r="K678" s="734">
        <v>590898.9</v>
      </c>
      <c r="L678" s="734">
        <v>0</v>
      </c>
    </row>
    <row r="679" spans="1:12">
      <c r="A679" s="733" t="s">
        <v>1794</v>
      </c>
      <c r="B679" s="733" t="s">
        <v>2154</v>
      </c>
      <c r="F679" s="734">
        <v>0</v>
      </c>
      <c r="G679" s="734">
        <v>67688991.540000007</v>
      </c>
      <c r="H679" s="734">
        <v>67688991.540000007</v>
      </c>
      <c r="I679" s="734">
        <v>67688991.540000007</v>
      </c>
      <c r="J679" s="734">
        <v>67688991.540000007</v>
      </c>
      <c r="K679" s="734">
        <v>67686574.540000007</v>
      </c>
      <c r="L679" s="734">
        <v>0</v>
      </c>
    </row>
    <row r="680" spans="1:12">
      <c r="A680" s="733" t="s">
        <v>1832</v>
      </c>
      <c r="B680" s="733" t="s">
        <v>463</v>
      </c>
      <c r="F680" s="734">
        <v>0</v>
      </c>
      <c r="G680" s="734">
        <v>2591542.92</v>
      </c>
      <c r="H680" s="734">
        <v>2591542.92</v>
      </c>
      <c r="I680" s="734">
        <v>2591542.92</v>
      </c>
      <c r="J680" s="734">
        <v>2591542.92</v>
      </c>
      <c r="K680" s="734">
        <v>2305346.63</v>
      </c>
      <c r="L680" s="734">
        <v>0</v>
      </c>
    </row>
    <row r="681" spans="1:12">
      <c r="A681" s="733" t="s">
        <v>2238</v>
      </c>
      <c r="B681" s="733" t="s">
        <v>481</v>
      </c>
      <c r="F681" s="734">
        <v>0</v>
      </c>
      <c r="G681" s="734">
        <v>33892425.189999998</v>
      </c>
      <c r="H681" s="734">
        <v>33892425.189999998</v>
      </c>
      <c r="I681" s="734">
        <v>33872905.390000001</v>
      </c>
      <c r="J681" s="734">
        <v>33872905.390000001</v>
      </c>
      <c r="K681" s="734">
        <v>33872905.390000001</v>
      </c>
      <c r="L681" s="734">
        <v>19519.8</v>
      </c>
    </row>
    <row r="682" spans="1:12">
      <c r="E682" s="730" t="s">
        <v>2150</v>
      </c>
      <c r="F682" s="735">
        <v>0</v>
      </c>
      <c r="G682" s="735">
        <v>198245884.97999999</v>
      </c>
      <c r="H682" s="735">
        <v>198245884.97999999</v>
      </c>
      <c r="I682" s="735">
        <v>190456992.91999999</v>
      </c>
      <c r="J682" s="735">
        <v>190456992.91999999</v>
      </c>
      <c r="K682" s="735">
        <v>190168379.63</v>
      </c>
      <c r="L682" s="735">
        <v>7788892.0599999996</v>
      </c>
    </row>
    <row r="685" spans="1:12">
      <c r="A685" s="732" t="s">
        <v>2259</v>
      </c>
      <c r="C685" s="732" t="s">
        <v>2260</v>
      </c>
    </row>
    <row r="686" spans="1:12">
      <c r="A686" s="733" t="s">
        <v>2194</v>
      </c>
      <c r="B686" s="733" t="s">
        <v>482</v>
      </c>
      <c r="F686" s="734">
        <v>3875027319.4499998</v>
      </c>
      <c r="G686" s="734">
        <v>930764193.02999997</v>
      </c>
      <c r="H686" s="734">
        <v>4805791512.4799995</v>
      </c>
      <c r="I686" s="734">
        <v>4722723360</v>
      </c>
      <c r="J686" s="734">
        <v>4722723360</v>
      </c>
      <c r="K686" s="734">
        <v>4722723360</v>
      </c>
      <c r="L686" s="734">
        <v>83068152.479999393</v>
      </c>
    </row>
    <row r="687" spans="1:12">
      <c r="E687" s="730" t="s">
        <v>2150</v>
      </c>
      <c r="F687" s="735">
        <v>3875027319.4499998</v>
      </c>
      <c r="G687" s="735">
        <v>930764193.02999997</v>
      </c>
      <c r="H687" s="735">
        <v>4805791512.4799995</v>
      </c>
      <c r="I687" s="735">
        <v>4722723360</v>
      </c>
      <c r="J687" s="735">
        <v>4722723360</v>
      </c>
      <c r="K687" s="735">
        <v>4722723360</v>
      </c>
      <c r="L687" s="735">
        <v>83068152.479999393</v>
      </c>
    </row>
    <row r="690" spans="1:12">
      <c r="A690" s="732" t="s">
        <v>2261</v>
      </c>
      <c r="C690" s="732" t="s">
        <v>2262</v>
      </c>
    </row>
    <row r="691" spans="1:12">
      <c r="A691" s="733" t="s">
        <v>2194</v>
      </c>
      <c r="B691" s="733" t="s">
        <v>482</v>
      </c>
      <c r="F691" s="734">
        <v>1548125511</v>
      </c>
      <c r="G691" s="734">
        <v>23027873</v>
      </c>
      <c r="H691" s="734">
        <v>1571153384</v>
      </c>
      <c r="I691" s="734">
        <v>1571153384</v>
      </c>
      <c r="J691" s="734">
        <v>1571153384</v>
      </c>
      <c r="K691" s="734">
        <v>1571153384</v>
      </c>
      <c r="L691" s="734">
        <v>0</v>
      </c>
    </row>
    <row r="692" spans="1:12">
      <c r="E692" s="730" t="s">
        <v>2150</v>
      </c>
      <c r="F692" s="735">
        <v>1548125511</v>
      </c>
      <c r="G692" s="735">
        <v>23027873</v>
      </c>
      <c r="H692" s="735">
        <v>1571153384</v>
      </c>
      <c r="I692" s="735">
        <v>1571153384</v>
      </c>
      <c r="J692" s="735">
        <v>1571153384</v>
      </c>
      <c r="K692" s="735">
        <v>1571153384</v>
      </c>
      <c r="L692" s="735">
        <v>0</v>
      </c>
    </row>
    <row r="695" spans="1:12">
      <c r="A695" s="732" t="s">
        <v>2263</v>
      </c>
      <c r="C695" s="732" t="s">
        <v>2264</v>
      </c>
    </row>
    <row r="696" spans="1:12">
      <c r="A696" s="733" t="s">
        <v>2194</v>
      </c>
      <c r="B696" s="733" t="s">
        <v>482</v>
      </c>
      <c r="F696" s="734">
        <v>59703613.799999997</v>
      </c>
      <c r="G696" s="734">
        <v>2438717.6</v>
      </c>
      <c r="H696" s="734">
        <v>62142331.399999999</v>
      </c>
      <c r="I696" s="734">
        <v>62142331.399999999</v>
      </c>
      <c r="J696" s="734">
        <v>62142331.399999999</v>
      </c>
      <c r="K696" s="734">
        <v>62142331.399999999</v>
      </c>
      <c r="L696" s="734">
        <v>0</v>
      </c>
    </row>
    <row r="697" spans="1:12">
      <c r="E697" s="730" t="s">
        <v>2150</v>
      </c>
      <c r="F697" s="735">
        <v>59703613.799999997</v>
      </c>
      <c r="G697" s="735">
        <v>2438717.6</v>
      </c>
      <c r="H697" s="735">
        <v>62142331.399999999</v>
      </c>
      <c r="I697" s="735">
        <v>62142331.399999999</v>
      </c>
      <c r="J697" s="735">
        <v>62142331.399999999</v>
      </c>
      <c r="K697" s="735">
        <v>62142331.399999999</v>
      </c>
      <c r="L697" s="735">
        <v>0</v>
      </c>
    </row>
    <row r="700" spans="1:12">
      <c r="A700" s="732" t="s">
        <v>2265</v>
      </c>
      <c r="C700" s="732" t="s">
        <v>2266</v>
      </c>
    </row>
    <row r="701" spans="1:12">
      <c r="A701" s="733" t="s">
        <v>2194</v>
      </c>
      <c r="B701" s="733" t="s">
        <v>482</v>
      </c>
      <c r="F701" s="734">
        <v>197085371.59999999</v>
      </c>
      <c r="G701" s="734">
        <v>18457110</v>
      </c>
      <c r="H701" s="734">
        <v>215542481.59999999</v>
      </c>
      <c r="I701" s="734">
        <v>215542481.59999999</v>
      </c>
      <c r="J701" s="734">
        <v>215542481.59999999</v>
      </c>
      <c r="K701" s="734">
        <v>215542481.59999999</v>
      </c>
      <c r="L701" s="734">
        <v>0</v>
      </c>
    </row>
    <row r="702" spans="1:12">
      <c r="E702" s="730" t="s">
        <v>2150</v>
      </c>
      <c r="F702" s="735">
        <v>197085371.59999999</v>
      </c>
      <c r="G702" s="735">
        <v>18457110</v>
      </c>
      <c r="H702" s="735">
        <v>215542481.59999999</v>
      </c>
      <c r="I702" s="735">
        <v>215542481.59999999</v>
      </c>
      <c r="J702" s="735">
        <v>215542481.59999999</v>
      </c>
      <c r="K702" s="735">
        <v>215542481.59999999</v>
      </c>
      <c r="L702" s="735">
        <v>0</v>
      </c>
    </row>
    <row r="705" spans="1:12">
      <c r="A705" s="732" t="s">
        <v>2267</v>
      </c>
      <c r="C705" s="732" t="s">
        <v>2268</v>
      </c>
    </row>
    <row r="706" spans="1:12">
      <c r="A706" s="733" t="s">
        <v>2194</v>
      </c>
      <c r="B706" s="733" t="s">
        <v>482</v>
      </c>
      <c r="F706" s="734">
        <v>92745398.200000003</v>
      </c>
      <c r="G706" s="734">
        <v>-2173970.2000000002</v>
      </c>
      <c r="H706" s="734">
        <v>90571428</v>
      </c>
      <c r="I706" s="734">
        <v>90571426.799999997</v>
      </c>
      <c r="J706" s="734">
        <v>90571426.799999997</v>
      </c>
      <c r="K706" s="734">
        <v>90571426.799999997</v>
      </c>
      <c r="L706" s="734">
        <v>1.2</v>
      </c>
    </row>
    <row r="707" spans="1:12">
      <c r="E707" s="730" t="s">
        <v>2150</v>
      </c>
      <c r="F707" s="735">
        <v>92745398.200000003</v>
      </c>
      <c r="G707" s="735">
        <v>-2173970.2000000002</v>
      </c>
      <c r="H707" s="735">
        <v>90571428</v>
      </c>
      <c r="I707" s="735">
        <v>90571426.799999997</v>
      </c>
      <c r="J707" s="735">
        <v>90571426.799999997</v>
      </c>
      <c r="K707" s="735">
        <v>90571426.799999997</v>
      </c>
      <c r="L707" s="735">
        <v>1.2</v>
      </c>
    </row>
    <row r="710" spans="1:12">
      <c r="A710" s="732" t="s">
        <v>2269</v>
      </c>
      <c r="C710" s="732" t="s">
        <v>2270</v>
      </c>
    </row>
    <row r="711" spans="1:12">
      <c r="A711" s="733" t="s">
        <v>2194</v>
      </c>
      <c r="B711" s="733" t="s">
        <v>482</v>
      </c>
      <c r="F711" s="734">
        <v>170040249</v>
      </c>
      <c r="G711" s="734">
        <v>94831419</v>
      </c>
      <c r="H711" s="734">
        <v>264871668</v>
      </c>
      <c r="I711" s="734">
        <v>264871668</v>
      </c>
      <c r="J711" s="734">
        <v>264871668</v>
      </c>
      <c r="K711" s="734">
        <v>264871668</v>
      </c>
      <c r="L711" s="734">
        <v>0</v>
      </c>
    </row>
    <row r="712" spans="1:12">
      <c r="E712" s="730" t="s">
        <v>2150</v>
      </c>
      <c r="F712" s="735">
        <v>170040249</v>
      </c>
      <c r="G712" s="735">
        <v>94831419</v>
      </c>
      <c r="H712" s="735">
        <v>264871668</v>
      </c>
      <c r="I712" s="735">
        <v>264871668</v>
      </c>
      <c r="J712" s="735">
        <v>264871668</v>
      </c>
      <c r="K712" s="735">
        <v>264871668</v>
      </c>
      <c r="L712" s="735">
        <v>0</v>
      </c>
    </row>
    <row r="715" spans="1:12">
      <c r="A715" s="732" t="s">
        <v>2271</v>
      </c>
      <c r="C715" s="732" t="s">
        <v>2272</v>
      </c>
    </row>
    <row r="716" spans="1:12">
      <c r="A716" s="733" t="s">
        <v>928</v>
      </c>
      <c r="B716" s="733" t="s">
        <v>380</v>
      </c>
      <c r="F716" s="734">
        <v>0</v>
      </c>
      <c r="G716" s="734">
        <v>8093320</v>
      </c>
      <c r="H716" s="734">
        <v>8093320</v>
      </c>
      <c r="I716" s="734">
        <v>8076921.4500000002</v>
      </c>
      <c r="J716" s="734">
        <v>8076921.4500000002</v>
      </c>
      <c r="K716" s="734">
        <v>8076921.4500000002</v>
      </c>
      <c r="L716" s="734">
        <v>16398.55</v>
      </c>
    </row>
    <row r="717" spans="1:12">
      <c r="A717" s="733" t="s">
        <v>934</v>
      </c>
      <c r="B717" s="733" t="s">
        <v>381</v>
      </c>
      <c r="F717" s="734">
        <v>0</v>
      </c>
      <c r="G717" s="734">
        <v>97128.94</v>
      </c>
      <c r="H717" s="734">
        <v>97128.94</v>
      </c>
      <c r="I717" s="734">
        <v>97128.94</v>
      </c>
      <c r="J717" s="734">
        <v>97128.94</v>
      </c>
      <c r="K717" s="734">
        <v>97128.94</v>
      </c>
      <c r="L717" s="734">
        <v>0</v>
      </c>
    </row>
    <row r="718" spans="1:12">
      <c r="A718" s="733" t="s">
        <v>942</v>
      </c>
      <c r="B718" s="733" t="s">
        <v>385</v>
      </c>
      <c r="F718" s="734">
        <v>0</v>
      </c>
      <c r="G718" s="734">
        <v>7893356</v>
      </c>
      <c r="H718" s="734">
        <v>7893356</v>
      </c>
      <c r="I718" s="734">
        <v>7893356</v>
      </c>
      <c r="J718" s="734">
        <v>7893356</v>
      </c>
      <c r="K718" s="734">
        <v>7893356</v>
      </c>
      <c r="L718" s="734">
        <v>0</v>
      </c>
    </row>
    <row r="719" spans="1:12">
      <c r="A719" s="733" t="s">
        <v>946</v>
      </c>
      <c r="B719" s="733" t="s">
        <v>387</v>
      </c>
      <c r="F719" s="734">
        <v>0</v>
      </c>
      <c r="G719" s="734">
        <v>46348.74</v>
      </c>
      <c r="H719" s="734">
        <v>46348.74</v>
      </c>
      <c r="I719" s="734">
        <v>0</v>
      </c>
      <c r="J719" s="734">
        <v>0</v>
      </c>
      <c r="K719" s="734">
        <v>0</v>
      </c>
      <c r="L719" s="734">
        <v>46348.74</v>
      </c>
    </row>
    <row r="720" spans="1:12">
      <c r="A720" s="733" t="s">
        <v>950</v>
      </c>
      <c r="B720" s="733" t="s">
        <v>389</v>
      </c>
      <c r="F720" s="734">
        <v>0</v>
      </c>
      <c r="G720" s="734">
        <v>543900</v>
      </c>
      <c r="H720" s="734">
        <v>543900</v>
      </c>
      <c r="I720" s="734">
        <v>543900</v>
      </c>
      <c r="J720" s="734">
        <v>543900</v>
      </c>
      <c r="K720" s="734">
        <v>543900</v>
      </c>
      <c r="L720" s="734">
        <v>0</v>
      </c>
    </row>
    <row r="721" spans="1:12">
      <c r="A721" s="733" t="s">
        <v>966</v>
      </c>
      <c r="B721" s="733" t="s">
        <v>396</v>
      </c>
      <c r="F721" s="734">
        <v>0</v>
      </c>
      <c r="G721" s="734">
        <v>241481</v>
      </c>
      <c r="H721" s="734">
        <v>241481</v>
      </c>
      <c r="I721" s="734">
        <v>241481</v>
      </c>
      <c r="J721" s="734">
        <v>241481</v>
      </c>
      <c r="K721" s="734">
        <v>241481</v>
      </c>
      <c r="L721" s="734">
        <v>0</v>
      </c>
    </row>
    <row r="722" spans="1:12">
      <c r="A722" s="733" t="s">
        <v>968</v>
      </c>
      <c r="B722" s="733" t="s">
        <v>397</v>
      </c>
      <c r="F722" s="734">
        <v>0</v>
      </c>
      <c r="G722" s="734">
        <v>26451</v>
      </c>
      <c r="H722" s="734">
        <v>26451</v>
      </c>
      <c r="I722" s="734">
        <v>26451</v>
      </c>
      <c r="J722" s="734">
        <v>26451</v>
      </c>
      <c r="K722" s="734">
        <v>26451</v>
      </c>
      <c r="L722" s="734">
        <v>0</v>
      </c>
    </row>
    <row r="723" spans="1:12">
      <c r="A723" s="733" t="s">
        <v>974</v>
      </c>
      <c r="B723" s="733" t="s">
        <v>400</v>
      </c>
      <c r="F723" s="734">
        <v>0</v>
      </c>
      <c r="G723" s="734">
        <v>2997020.98</v>
      </c>
      <c r="H723" s="734">
        <v>2997020.98</v>
      </c>
      <c r="I723" s="734">
        <v>2997020.98</v>
      </c>
      <c r="J723" s="734">
        <v>2997020.98</v>
      </c>
      <c r="K723" s="734">
        <v>2997020.98</v>
      </c>
      <c r="L723" s="734">
        <v>0</v>
      </c>
    </row>
    <row r="724" spans="1:12">
      <c r="A724" s="733" t="s">
        <v>978</v>
      </c>
      <c r="B724" s="733" t="s">
        <v>402</v>
      </c>
      <c r="F724" s="734">
        <v>0</v>
      </c>
      <c r="G724" s="734">
        <v>1499800</v>
      </c>
      <c r="H724" s="734">
        <v>1499800</v>
      </c>
      <c r="I724" s="734">
        <v>1499800</v>
      </c>
      <c r="J724" s="734">
        <v>1499800</v>
      </c>
      <c r="K724" s="734">
        <v>1499800</v>
      </c>
      <c r="L724" s="734">
        <v>0</v>
      </c>
    </row>
    <row r="725" spans="1:12">
      <c r="A725" s="733" t="s">
        <v>1728</v>
      </c>
      <c r="B725" s="733" t="s">
        <v>420</v>
      </c>
      <c r="F725" s="734">
        <v>0</v>
      </c>
      <c r="G725" s="734">
        <v>1464685.84</v>
      </c>
      <c r="H725" s="734">
        <v>1464685.84</v>
      </c>
      <c r="I725" s="734">
        <v>1464685.84</v>
      </c>
      <c r="J725" s="734">
        <v>1464685.84</v>
      </c>
      <c r="K725" s="734">
        <v>1464685.84</v>
      </c>
      <c r="L725" s="734">
        <v>0</v>
      </c>
    </row>
    <row r="726" spans="1:12">
      <c r="A726" s="733" t="s">
        <v>1730</v>
      </c>
      <c r="B726" s="733" t="s">
        <v>421</v>
      </c>
      <c r="F726" s="734">
        <v>0</v>
      </c>
      <c r="G726" s="734">
        <v>232924</v>
      </c>
      <c r="H726" s="734">
        <v>232924</v>
      </c>
      <c r="I726" s="734">
        <v>232923.94</v>
      </c>
      <c r="J726" s="734">
        <v>232923.94</v>
      </c>
      <c r="K726" s="734">
        <v>232923.94</v>
      </c>
      <c r="L726" s="734">
        <v>0.06</v>
      </c>
    </row>
    <row r="727" spans="1:12">
      <c r="A727" s="733" t="s">
        <v>1742</v>
      </c>
      <c r="B727" s="733" t="s">
        <v>425</v>
      </c>
      <c r="F727" s="734">
        <v>0</v>
      </c>
      <c r="G727" s="734">
        <v>999836.38</v>
      </c>
      <c r="H727" s="734">
        <v>999836.38</v>
      </c>
      <c r="I727" s="734">
        <v>999836.38</v>
      </c>
      <c r="J727" s="734">
        <v>999836.38</v>
      </c>
      <c r="K727" s="734">
        <v>999836.38</v>
      </c>
      <c r="L727" s="734">
        <v>0</v>
      </c>
    </row>
    <row r="728" spans="1:12">
      <c r="A728" s="733" t="s">
        <v>1750</v>
      </c>
      <c r="B728" s="733" t="s">
        <v>429</v>
      </c>
      <c r="F728" s="734">
        <v>0</v>
      </c>
      <c r="G728" s="734">
        <v>667216.1</v>
      </c>
      <c r="H728" s="734">
        <v>667216.1</v>
      </c>
      <c r="I728" s="734">
        <v>667216.1</v>
      </c>
      <c r="J728" s="734">
        <v>667216.1</v>
      </c>
      <c r="K728" s="734">
        <v>667216.1</v>
      </c>
      <c r="L728" s="734">
        <v>0</v>
      </c>
    </row>
    <row r="729" spans="1:12">
      <c r="A729" s="733" t="s">
        <v>1768</v>
      </c>
      <c r="B729" s="733" t="s">
        <v>437</v>
      </c>
      <c r="F729" s="734">
        <v>0</v>
      </c>
      <c r="G729" s="734">
        <v>1625926.83</v>
      </c>
      <c r="H729" s="734">
        <v>1625926.83</v>
      </c>
      <c r="I729" s="734">
        <v>1625926.83</v>
      </c>
      <c r="J729" s="734">
        <v>1625926.83</v>
      </c>
      <c r="K729" s="734">
        <v>1625926.83</v>
      </c>
      <c r="L729" s="734">
        <v>0</v>
      </c>
    </row>
    <row r="730" spans="1:12">
      <c r="A730" s="733" t="s">
        <v>2193</v>
      </c>
      <c r="B730" s="733" t="s">
        <v>480</v>
      </c>
      <c r="F730" s="734">
        <v>0</v>
      </c>
      <c r="G730" s="734">
        <v>63492.78</v>
      </c>
      <c r="H730" s="734">
        <v>63492.78</v>
      </c>
      <c r="I730" s="734">
        <v>63492.78</v>
      </c>
      <c r="J730" s="734">
        <v>63492.78</v>
      </c>
      <c r="K730" s="734">
        <v>63492.78</v>
      </c>
      <c r="L730" s="734">
        <v>0</v>
      </c>
    </row>
    <row r="731" spans="1:12">
      <c r="A731" s="733" t="s">
        <v>2238</v>
      </c>
      <c r="B731" s="733" t="s">
        <v>481</v>
      </c>
      <c r="F731" s="734">
        <v>0</v>
      </c>
      <c r="G731" s="734">
        <v>144405.35999999999</v>
      </c>
      <c r="H731" s="734">
        <v>144405.35999999999</v>
      </c>
      <c r="I731" s="734">
        <v>144405.35999999999</v>
      </c>
      <c r="J731" s="734">
        <v>144405.35999999999</v>
      </c>
      <c r="K731" s="734">
        <v>144405.35999999999</v>
      </c>
      <c r="L731" s="734">
        <v>0</v>
      </c>
    </row>
    <row r="732" spans="1:12">
      <c r="E732" s="730" t="s">
        <v>2150</v>
      </c>
      <c r="F732" s="735">
        <v>0</v>
      </c>
      <c r="G732" s="735">
        <v>26637293.949999999</v>
      </c>
      <c r="H732" s="735">
        <v>26637293.949999999</v>
      </c>
      <c r="I732" s="735">
        <v>26574546.600000001</v>
      </c>
      <c r="J732" s="735">
        <v>26574546.600000001</v>
      </c>
      <c r="K732" s="735">
        <v>26574546.600000001</v>
      </c>
      <c r="L732" s="735">
        <v>62747.35</v>
      </c>
    </row>
    <row r="735" spans="1:12">
      <c r="A735" s="732" t="s">
        <v>2273</v>
      </c>
      <c r="C735" s="732" t="s">
        <v>2272</v>
      </c>
    </row>
    <row r="736" spans="1:12">
      <c r="A736" s="733" t="s">
        <v>918</v>
      </c>
      <c r="B736" s="733" t="s">
        <v>377</v>
      </c>
      <c r="F736" s="734">
        <v>0</v>
      </c>
      <c r="G736" s="734">
        <v>54851431.939999998</v>
      </c>
      <c r="H736" s="734">
        <v>54851431.939999998</v>
      </c>
      <c r="I736" s="734">
        <v>54851431.939999998</v>
      </c>
      <c r="J736" s="734">
        <v>54851431.939999998</v>
      </c>
      <c r="K736" s="734">
        <v>54851431.939999998</v>
      </c>
      <c r="L736" s="734">
        <v>0</v>
      </c>
    </row>
    <row r="737" spans="1:12">
      <c r="A737" s="733" t="s">
        <v>920</v>
      </c>
      <c r="B737" s="733" t="s">
        <v>378</v>
      </c>
      <c r="F737" s="734">
        <v>0</v>
      </c>
      <c r="G737" s="734">
        <v>111524993.51000001</v>
      </c>
      <c r="H737" s="734">
        <v>111524993.51000001</v>
      </c>
      <c r="I737" s="734">
        <v>111524993.51000001</v>
      </c>
      <c r="J737" s="734">
        <v>111524993.51000001</v>
      </c>
      <c r="K737" s="734">
        <v>111524993.51000001</v>
      </c>
      <c r="L737" s="734">
        <v>0</v>
      </c>
    </row>
    <row r="738" spans="1:12">
      <c r="A738" s="733" t="s">
        <v>924</v>
      </c>
      <c r="B738" s="733" t="s">
        <v>379</v>
      </c>
      <c r="F738" s="734">
        <v>0</v>
      </c>
      <c r="G738" s="734">
        <v>448912261.62</v>
      </c>
      <c r="H738" s="734">
        <v>448912261.62</v>
      </c>
      <c r="I738" s="734">
        <v>448912261.62</v>
      </c>
      <c r="J738" s="734">
        <v>448912261.62</v>
      </c>
      <c r="K738" s="734">
        <v>448912261.62</v>
      </c>
      <c r="L738" s="734">
        <v>0</v>
      </c>
    </row>
    <row r="739" spans="1:12">
      <c r="A739" s="733" t="s">
        <v>928</v>
      </c>
      <c r="B739" s="733" t="s">
        <v>380</v>
      </c>
      <c r="F739" s="734">
        <v>0</v>
      </c>
      <c r="G739" s="734">
        <v>100215285.78</v>
      </c>
      <c r="H739" s="734">
        <v>100215285.78</v>
      </c>
      <c r="I739" s="734">
        <v>100215285.78</v>
      </c>
      <c r="J739" s="734">
        <v>100215285.78</v>
      </c>
      <c r="K739" s="734">
        <v>100142947.78</v>
      </c>
      <c r="L739" s="734">
        <v>0</v>
      </c>
    </row>
    <row r="740" spans="1:12">
      <c r="A740" s="733" t="s">
        <v>934</v>
      </c>
      <c r="B740" s="733" t="s">
        <v>381</v>
      </c>
      <c r="F740" s="734">
        <v>0</v>
      </c>
      <c r="G740" s="734">
        <v>59745801.789999999</v>
      </c>
      <c r="H740" s="734">
        <v>59745801.789999999</v>
      </c>
      <c r="I740" s="734">
        <v>59745801.789999999</v>
      </c>
      <c r="J740" s="734">
        <v>59745801.789999999</v>
      </c>
      <c r="K740" s="734">
        <v>59745801.789999999</v>
      </c>
      <c r="L740" s="734">
        <v>0</v>
      </c>
    </row>
    <row r="741" spans="1:12">
      <c r="A741" s="733" t="s">
        <v>936</v>
      </c>
      <c r="B741" s="733" t="s">
        <v>382</v>
      </c>
      <c r="F741" s="734">
        <v>0</v>
      </c>
      <c r="G741" s="734">
        <v>58412881.869999997</v>
      </c>
      <c r="H741" s="734">
        <v>58412881.869999997</v>
      </c>
      <c r="I741" s="734">
        <v>58412881.869999997</v>
      </c>
      <c r="J741" s="734">
        <v>58412881.869999997</v>
      </c>
      <c r="K741" s="734">
        <v>58412881.869999997</v>
      </c>
      <c r="L741" s="734">
        <v>0</v>
      </c>
    </row>
    <row r="742" spans="1:12">
      <c r="A742" s="733" t="s">
        <v>938</v>
      </c>
      <c r="B742" s="733" t="s">
        <v>383</v>
      </c>
      <c r="F742" s="734">
        <v>0</v>
      </c>
      <c r="G742" s="734">
        <v>24755506.460000001</v>
      </c>
      <c r="H742" s="734">
        <v>24755506.460000001</v>
      </c>
      <c r="I742" s="734">
        <v>24755506.460000001</v>
      </c>
      <c r="J742" s="734">
        <v>24755506.460000001</v>
      </c>
      <c r="K742" s="734">
        <v>24755506.460000001</v>
      </c>
      <c r="L742" s="734">
        <v>0</v>
      </c>
    </row>
    <row r="743" spans="1:12">
      <c r="A743" s="733" t="s">
        <v>940</v>
      </c>
      <c r="B743" s="733" t="s">
        <v>384</v>
      </c>
      <c r="F743" s="734">
        <v>0</v>
      </c>
      <c r="G743" s="734">
        <v>10116676.060000001</v>
      </c>
      <c r="H743" s="734">
        <v>10116676.060000001</v>
      </c>
      <c r="I743" s="734">
        <v>10116676.060000001</v>
      </c>
      <c r="J743" s="734">
        <v>10116676.060000001</v>
      </c>
      <c r="K743" s="734">
        <v>10116676.060000001</v>
      </c>
      <c r="L743" s="734">
        <v>0</v>
      </c>
    </row>
    <row r="744" spans="1:12">
      <c r="A744" s="733" t="s">
        <v>942</v>
      </c>
      <c r="B744" s="733" t="s">
        <v>385</v>
      </c>
      <c r="F744" s="734">
        <v>0</v>
      </c>
      <c r="G744" s="734">
        <v>111591773.81</v>
      </c>
      <c r="H744" s="734">
        <v>111591773.81</v>
      </c>
      <c r="I744" s="734">
        <v>111591773.81</v>
      </c>
      <c r="J744" s="734">
        <v>111591773.81</v>
      </c>
      <c r="K744" s="734">
        <v>111591773.81</v>
      </c>
      <c r="L744" s="734">
        <v>0</v>
      </c>
    </row>
    <row r="745" spans="1:12">
      <c r="A745" s="733" t="s">
        <v>944</v>
      </c>
      <c r="B745" s="733" t="s">
        <v>386</v>
      </c>
      <c r="F745" s="734">
        <v>0</v>
      </c>
      <c r="G745" s="734">
        <v>180753284.88</v>
      </c>
      <c r="H745" s="734">
        <v>180753284.88</v>
      </c>
      <c r="I745" s="734">
        <v>180753284.88</v>
      </c>
      <c r="J745" s="734">
        <v>180753284.88</v>
      </c>
      <c r="K745" s="734">
        <v>180753284.88</v>
      </c>
      <c r="L745" s="734">
        <v>0</v>
      </c>
    </row>
    <row r="746" spans="1:12">
      <c r="A746" s="733" t="s">
        <v>946</v>
      </c>
      <c r="B746" s="733" t="s">
        <v>387</v>
      </c>
      <c r="F746" s="734">
        <v>714655435.35000002</v>
      </c>
      <c r="G746" s="734">
        <v>-703255581.77999997</v>
      </c>
      <c r="H746" s="734">
        <v>11399853.57</v>
      </c>
      <c r="I746" s="734">
        <v>0</v>
      </c>
      <c r="J746" s="734">
        <v>0</v>
      </c>
      <c r="K746" s="734">
        <v>0</v>
      </c>
      <c r="L746" s="734">
        <v>11399853.57</v>
      </c>
    </row>
    <row r="747" spans="1:12">
      <c r="A747" s="733" t="s">
        <v>948</v>
      </c>
      <c r="B747" s="733" t="s">
        <v>388</v>
      </c>
      <c r="F747" s="734">
        <v>0</v>
      </c>
      <c r="G747" s="734">
        <v>1327835.17</v>
      </c>
      <c r="H747" s="734">
        <v>1327835.17</v>
      </c>
      <c r="I747" s="734">
        <v>1327835.17</v>
      </c>
      <c r="J747" s="734">
        <v>1327835.17</v>
      </c>
      <c r="K747" s="734">
        <v>1327835.17</v>
      </c>
      <c r="L747" s="734">
        <v>0</v>
      </c>
    </row>
    <row r="748" spans="1:12">
      <c r="A748" s="733" t="s">
        <v>950</v>
      </c>
      <c r="B748" s="733" t="s">
        <v>389</v>
      </c>
      <c r="F748" s="734">
        <v>0</v>
      </c>
      <c r="G748" s="734">
        <v>333786270.98000002</v>
      </c>
      <c r="H748" s="734">
        <v>333786270.98000002</v>
      </c>
      <c r="I748" s="734">
        <v>333786270.98000002</v>
      </c>
      <c r="J748" s="734">
        <v>333786270.98000002</v>
      </c>
      <c r="K748" s="734">
        <v>333786270.98000002</v>
      </c>
      <c r="L748" s="734">
        <v>0</v>
      </c>
    </row>
    <row r="749" spans="1:12">
      <c r="A749" s="733" t="s">
        <v>952</v>
      </c>
      <c r="B749" s="733" t="s">
        <v>390</v>
      </c>
      <c r="F749" s="734">
        <v>0</v>
      </c>
      <c r="G749" s="734">
        <v>372000</v>
      </c>
      <c r="H749" s="734">
        <v>372000</v>
      </c>
      <c r="I749" s="734">
        <v>372000</v>
      </c>
      <c r="J749" s="734">
        <v>372000</v>
      </c>
      <c r="K749" s="734">
        <v>372000</v>
      </c>
      <c r="L749" s="734">
        <v>0</v>
      </c>
    </row>
    <row r="750" spans="1:12">
      <c r="A750" s="733" t="s">
        <v>958</v>
      </c>
      <c r="B750" s="733" t="s">
        <v>393</v>
      </c>
      <c r="F750" s="734">
        <v>0</v>
      </c>
      <c r="G750" s="734">
        <v>9079989.9000000004</v>
      </c>
      <c r="H750" s="734">
        <v>9079989.9000000004</v>
      </c>
      <c r="I750" s="734">
        <v>9079989.9000000004</v>
      </c>
      <c r="J750" s="734">
        <v>9079989.9000000004</v>
      </c>
      <c r="K750" s="734">
        <v>9079989.9000000004</v>
      </c>
      <c r="L750" s="734">
        <v>0</v>
      </c>
    </row>
    <row r="751" spans="1:12">
      <c r="A751" s="733" t="s">
        <v>960</v>
      </c>
      <c r="B751" s="733" t="s">
        <v>394</v>
      </c>
      <c r="F751" s="734">
        <v>0</v>
      </c>
      <c r="G751" s="734">
        <v>10002324.220000001</v>
      </c>
      <c r="H751" s="734">
        <v>10002324.220000001</v>
      </c>
      <c r="I751" s="734">
        <v>10002324.220000001</v>
      </c>
      <c r="J751" s="734">
        <v>10002324.220000001</v>
      </c>
      <c r="K751" s="734">
        <v>10002324.220000001</v>
      </c>
      <c r="L751" s="734">
        <v>0</v>
      </c>
    </row>
    <row r="752" spans="1:12">
      <c r="A752" s="733" t="s">
        <v>964</v>
      </c>
      <c r="B752" s="733" t="s">
        <v>395</v>
      </c>
      <c r="F752" s="734">
        <v>0</v>
      </c>
      <c r="G752" s="734">
        <v>13246067.1</v>
      </c>
      <c r="H752" s="734">
        <v>13246067.1</v>
      </c>
      <c r="I752" s="734">
        <v>13246067.1</v>
      </c>
      <c r="J752" s="734">
        <v>13246067.1</v>
      </c>
      <c r="K752" s="734">
        <v>13246067.1</v>
      </c>
      <c r="L752" s="734">
        <v>0</v>
      </c>
    </row>
    <row r="753" spans="1:12">
      <c r="A753" s="733" t="s">
        <v>970</v>
      </c>
      <c r="B753" s="733" t="s">
        <v>398</v>
      </c>
      <c r="F753" s="734">
        <v>0</v>
      </c>
      <c r="G753" s="734">
        <v>299823.32</v>
      </c>
      <c r="H753" s="734">
        <v>299823.32</v>
      </c>
      <c r="I753" s="734">
        <v>299823.32</v>
      </c>
      <c r="J753" s="734">
        <v>299823.32</v>
      </c>
      <c r="K753" s="734">
        <v>299823.32</v>
      </c>
      <c r="L753" s="734">
        <v>0</v>
      </c>
    </row>
    <row r="754" spans="1:12">
      <c r="A754" s="733" t="s">
        <v>976</v>
      </c>
      <c r="B754" s="733" t="s">
        <v>401</v>
      </c>
      <c r="F754" s="734">
        <v>0</v>
      </c>
      <c r="G754" s="734">
        <v>747925.22</v>
      </c>
      <c r="H754" s="734">
        <v>747925.22</v>
      </c>
      <c r="I754" s="734">
        <v>747925.22</v>
      </c>
      <c r="J754" s="734">
        <v>747925.22</v>
      </c>
      <c r="K754" s="734">
        <v>747925.22</v>
      </c>
      <c r="L754" s="734">
        <v>0</v>
      </c>
    </row>
    <row r="755" spans="1:12">
      <c r="A755" s="733" t="s">
        <v>1530</v>
      </c>
      <c r="B755" s="733" t="s">
        <v>414</v>
      </c>
      <c r="F755" s="734">
        <v>0</v>
      </c>
      <c r="G755" s="734">
        <v>585200</v>
      </c>
      <c r="H755" s="734">
        <v>585200</v>
      </c>
      <c r="I755" s="734">
        <v>585200</v>
      </c>
      <c r="J755" s="734">
        <v>585200</v>
      </c>
      <c r="K755" s="734">
        <v>585200</v>
      </c>
      <c r="L755" s="734">
        <v>0</v>
      </c>
    </row>
    <row r="756" spans="1:12">
      <c r="A756" s="733" t="s">
        <v>1532</v>
      </c>
      <c r="B756" s="733" t="s">
        <v>415</v>
      </c>
      <c r="F756" s="734">
        <v>0</v>
      </c>
      <c r="G756" s="734">
        <v>6958951.2800000003</v>
      </c>
      <c r="H756" s="734">
        <v>6958951.2800000003</v>
      </c>
      <c r="I756" s="734">
        <v>6958951.2800000003</v>
      </c>
      <c r="J756" s="734">
        <v>6958951.2800000003</v>
      </c>
      <c r="K756" s="734">
        <v>6958951.2800000003</v>
      </c>
      <c r="L756" s="734">
        <v>0</v>
      </c>
    </row>
    <row r="757" spans="1:12">
      <c r="A757" s="733" t="s">
        <v>1718</v>
      </c>
      <c r="B757" s="733" t="s">
        <v>2157</v>
      </c>
      <c r="F757" s="734">
        <v>0</v>
      </c>
      <c r="G757" s="734">
        <v>4795998.1100000003</v>
      </c>
      <c r="H757" s="734">
        <v>4795998.1100000003</v>
      </c>
      <c r="I757" s="734">
        <v>4795998.1100000003</v>
      </c>
      <c r="J757" s="734">
        <v>4795998.1100000003</v>
      </c>
      <c r="K757" s="734">
        <v>4795998.1100000003</v>
      </c>
      <c r="L757" s="734">
        <v>0</v>
      </c>
    </row>
    <row r="758" spans="1:12">
      <c r="A758" s="733" t="s">
        <v>1738</v>
      </c>
      <c r="B758" s="733" t="s">
        <v>2158</v>
      </c>
      <c r="F758" s="734">
        <v>0</v>
      </c>
      <c r="G758" s="734">
        <v>1729284.51</v>
      </c>
      <c r="H758" s="734">
        <v>1729284.51</v>
      </c>
      <c r="I758" s="734">
        <v>1729284.51</v>
      </c>
      <c r="J758" s="734">
        <v>1729284.51</v>
      </c>
      <c r="K758" s="734">
        <v>1729284.51</v>
      </c>
      <c r="L758" s="734">
        <v>0</v>
      </c>
    </row>
    <row r="759" spans="1:12">
      <c r="A759" s="733" t="s">
        <v>1740</v>
      </c>
      <c r="B759" s="733" t="s">
        <v>2153</v>
      </c>
      <c r="F759" s="734">
        <v>0</v>
      </c>
      <c r="G759" s="734">
        <v>2111611.5499999998</v>
      </c>
      <c r="H759" s="734">
        <v>2111611.5499999998</v>
      </c>
      <c r="I759" s="734">
        <v>2111611.5499999998</v>
      </c>
      <c r="J759" s="734">
        <v>2111611.5499999998</v>
      </c>
      <c r="K759" s="734">
        <v>2111611.5499999998</v>
      </c>
      <c r="L759" s="734">
        <v>0</v>
      </c>
    </row>
    <row r="760" spans="1:12">
      <c r="A760" s="733" t="s">
        <v>1758</v>
      </c>
      <c r="B760" s="733" t="s">
        <v>432</v>
      </c>
      <c r="F760" s="734">
        <v>0</v>
      </c>
      <c r="G760" s="734">
        <v>3304713.07</v>
      </c>
      <c r="H760" s="734">
        <v>3304713.07</v>
      </c>
      <c r="I760" s="734">
        <v>3304713.07</v>
      </c>
      <c r="J760" s="734">
        <v>3304713.07</v>
      </c>
      <c r="K760" s="734">
        <v>3304713.07</v>
      </c>
      <c r="L760" s="734">
        <v>0</v>
      </c>
    </row>
    <row r="761" spans="1:12">
      <c r="A761" s="733" t="s">
        <v>1778</v>
      </c>
      <c r="B761" s="733" t="s">
        <v>440</v>
      </c>
      <c r="F761" s="734">
        <v>0</v>
      </c>
      <c r="G761" s="734">
        <v>9999999.9000000004</v>
      </c>
      <c r="H761" s="734">
        <v>9999999.9000000004</v>
      </c>
      <c r="I761" s="734">
        <v>9999999.9000000004</v>
      </c>
      <c r="J761" s="734">
        <v>9999999.9000000004</v>
      </c>
      <c r="K761" s="734">
        <v>9999999.9000000004</v>
      </c>
      <c r="L761" s="734">
        <v>0</v>
      </c>
    </row>
    <row r="762" spans="1:12">
      <c r="A762" s="733" t="s">
        <v>1792</v>
      </c>
      <c r="B762" s="733" t="s">
        <v>446</v>
      </c>
      <c r="F762" s="734">
        <v>0</v>
      </c>
      <c r="G762" s="734">
        <v>4697764.0199999996</v>
      </c>
      <c r="H762" s="734">
        <v>4697764.0199999996</v>
      </c>
      <c r="I762" s="734">
        <v>4697764.0199999996</v>
      </c>
      <c r="J762" s="734">
        <v>4697764.0199999996</v>
      </c>
      <c r="K762" s="734">
        <v>4697764.0199999996</v>
      </c>
      <c r="L762" s="734">
        <v>0</v>
      </c>
    </row>
    <row r="763" spans="1:12">
      <c r="A763" s="733" t="s">
        <v>1794</v>
      </c>
      <c r="B763" s="733" t="s">
        <v>2154</v>
      </c>
      <c r="F763" s="734">
        <v>0</v>
      </c>
      <c r="G763" s="734">
        <v>5468288</v>
      </c>
      <c r="H763" s="734">
        <v>5468288</v>
      </c>
      <c r="I763" s="734">
        <v>5468288</v>
      </c>
      <c r="J763" s="734">
        <v>5468288</v>
      </c>
      <c r="K763" s="734">
        <v>5468288</v>
      </c>
      <c r="L763" s="734">
        <v>0</v>
      </c>
    </row>
    <row r="764" spans="1:12">
      <c r="A764" s="733" t="s">
        <v>1796</v>
      </c>
      <c r="B764" s="733" t="s">
        <v>448</v>
      </c>
      <c r="F764" s="734">
        <v>2885008167.4499998</v>
      </c>
      <c r="G764" s="734">
        <v>-868138362.28999996</v>
      </c>
      <c r="H764" s="734">
        <v>2016869805.1600001</v>
      </c>
      <c r="I764" s="734">
        <v>2016869805.1600001</v>
      </c>
      <c r="J764" s="734">
        <v>2016869805.1600001</v>
      </c>
      <c r="K764" s="734">
        <v>2016869805.1600001</v>
      </c>
      <c r="L764" s="734">
        <v>0</v>
      </c>
    </row>
    <row r="765" spans="1:12">
      <c r="A765" s="733" t="s">
        <v>1846</v>
      </c>
      <c r="B765" s="733" t="s">
        <v>2237</v>
      </c>
      <c r="F765" s="734">
        <v>0</v>
      </c>
      <c r="G765" s="734">
        <v>2000000</v>
      </c>
      <c r="H765" s="734">
        <v>2000000</v>
      </c>
      <c r="I765" s="734">
        <v>2000000</v>
      </c>
      <c r="J765" s="734">
        <v>2000000</v>
      </c>
      <c r="K765" s="734">
        <v>2000000</v>
      </c>
      <c r="L765" s="734">
        <v>0</v>
      </c>
    </row>
    <row r="766" spans="1:12">
      <c r="E766" s="730" t="s">
        <v>2150</v>
      </c>
      <c r="F766" s="735">
        <v>3599663602.8000002</v>
      </c>
      <c r="G766" s="735">
        <v>0</v>
      </c>
      <c r="H766" s="735">
        <v>3599663602.8000002</v>
      </c>
      <c r="I766" s="735">
        <v>3588263749.23</v>
      </c>
      <c r="J766" s="735">
        <v>3588263749.23</v>
      </c>
      <c r="K766" s="735">
        <v>3588191411.23</v>
      </c>
      <c r="L766" s="735">
        <v>11399853.57</v>
      </c>
    </row>
    <row r="769" spans="1:12">
      <c r="A769" s="732" t="s">
        <v>2274</v>
      </c>
      <c r="C769" s="732" t="s">
        <v>2275</v>
      </c>
    </row>
    <row r="770" spans="1:12">
      <c r="A770" s="733" t="s">
        <v>2194</v>
      </c>
      <c r="B770" s="733" t="s">
        <v>482</v>
      </c>
      <c r="F770" s="734">
        <v>23378617.399999999</v>
      </c>
      <c r="G770" s="734">
        <v>13977828.800000001</v>
      </c>
      <c r="H770" s="734">
        <v>37356446.200000003</v>
      </c>
      <c r="I770" s="734">
        <v>37356446.200000003</v>
      </c>
      <c r="J770" s="734">
        <v>37356446.200000003</v>
      </c>
      <c r="K770" s="734">
        <v>37356446.200000003</v>
      </c>
      <c r="L770" s="734">
        <v>0</v>
      </c>
    </row>
    <row r="771" spans="1:12">
      <c r="E771" s="730" t="s">
        <v>2150</v>
      </c>
      <c r="F771" s="735">
        <v>23378617.399999999</v>
      </c>
      <c r="G771" s="735">
        <v>13977828.800000001</v>
      </c>
      <c r="H771" s="735">
        <v>37356446.200000003</v>
      </c>
      <c r="I771" s="735">
        <v>37356446.200000003</v>
      </c>
      <c r="J771" s="735">
        <v>37356446.200000003</v>
      </c>
      <c r="K771" s="735">
        <v>37356446.200000003</v>
      </c>
      <c r="L771" s="735">
        <v>0</v>
      </c>
    </row>
    <row r="774" spans="1:12">
      <c r="A774" s="732" t="s">
        <v>2276</v>
      </c>
      <c r="C774" s="732" t="s">
        <v>2277</v>
      </c>
    </row>
    <row r="775" spans="1:12">
      <c r="A775" s="733" t="s">
        <v>2194</v>
      </c>
      <c r="B775" s="733" t="s">
        <v>482</v>
      </c>
      <c r="F775" s="734">
        <v>86625748.200000003</v>
      </c>
      <c r="G775" s="734">
        <v>-3498272.2</v>
      </c>
      <c r="H775" s="734">
        <v>83127476</v>
      </c>
      <c r="I775" s="734">
        <v>83127475.799999997</v>
      </c>
      <c r="J775" s="734">
        <v>83127475.799999997</v>
      </c>
      <c r="K775" s="734">
        <v>83127475.799999997</v>
      </c>
      <c r="L775" s="734">
        <v>0.2</v>
      </c>
    </row>
    <row r="776" spans="1:12">
      <c r="E776" s="730" t="s">
        <v>2150</v>
      </c>
      <c r="F776" s="735">
        <v>86625748.200000003</v>
      </c>
      <c r="G776" s="735">
        <v>-3498272.2</v>
      </c>
      <c r="H776" s="735">
        <v>83127476</v>
      </c>
      <c r="I776" s="735">
        <v>83127475.799999997</v>
      </c>
      <c r="J776" s="735">
        <v>83127475.799999997</v>
      </c>
      <c r="K776" s="735">
        <v>83127475.799999997</v>
      </c>
      <c r="L776" s="735">
        <v>0.2</v>
      </c>
    </row>
    <row r="779" spans="1:12">
      <c r="A779" s="732" t="s">
        <v>2278</v>
      </c>
      <c r="C779" s="732" t="s">
        <v>2279</v>
      </c>
    </row>
    <row r="780" spans="1:12">
      <c r="A780" s="733" t="s">
        <v>2194</v>
      </c>
      <c r="B780" s="733" t="s">
        <v>482</v>
      </c>
      <c r="F780" s="734">
        <v>7204546.4000000004</v>
      </c>
      <c r="G780" s="734">
        <v>178012</v>
      </c>
      <c r="H780" s="734">
        <v>7382558.4000000004</v>
      </c>
      <c r="I780" s="734">
        <v>7382558.4000000004</v>
      </c>
      <c r="J780" s="734">
        <v>7382558.4000000004</v>
      </c>
      <c r="K780" s="734">
        <v>7382558.4000000004</v>
      </c>
      <c r="L780" s="734">
        <v>0</v>
      </c>
    </row>
    <row r="781" spans="1:12">
      <c r="E781" s="730" t="s">
        <v>2150</v>
      </c>
      <c r="F781" s="735">
        <v>7204546.4000000004</v>
      </c>
      <c r="G781" s="735">
        <v>178012</v>
      </c>
      <c r="H781" s="735">
        <v>7382558.4000000004</v>
      </c>
      <c r="I781" s="735">
        <v>7382558.4000000004</v>
      </c>
      <c r="J781" s="735">
        <v>7382558.4000000004</v>
      </c>
      <c r="K781" s="735">
        <v>7382558.4000000004</v>
      </c>
      <c r="L781" s="735">
        <v>0</v>
      </c>
    </row>
    <row r="784" spans="1:12">
      <c r="A784" s="732" t="s">
        <v>2280</v>
      </c>
      <c r="C784" s="732" t="s">
        <v>2281</v>
      </c>
    </row>
    <row r="785" spans="1:12">
      <c r="A785" s="733" t="s">
        <v>2194</v>
      </c>
      <c r="B785" s="733" t="s">
        <v>482</v>
      </c>
      <c r="F785" s="734">
        <v>2354011.2000000002</v>
      </c>
      <c r="G785" s="734">
        <v>6616651.7999999998</v>
      </c>
      <c r="H785" s="734">
        <v>8970663</v>
      </c>
      <c r="I785" s="734">
        <v>8970663</v>
      </c>
      <c r="J785" s="734">
        <v>8970663</v>
      </c>
      <c r="K785" s="734">
        <v>8970663</v>
      </c>
      <c r="L785" s="734">
        <v>0</v>
      </c>
    </row>
    <row r="786" spans="1:12">
      <c r="E786" s="730" t="s">
        <v>2150</v>
      </c>
      <c r="F786" s="735">
        <v>2354011.2000000002</v>
      </c>
      <c r="G786" s="735">
        <v>6616651.7999999998</v>
      </c>
      <c r="H786" s="735">
        <v>8970663</v>
      </c>
      <c r="I786" s="735">
        <v>8970663</v>
      </c>
      <c r="J786" s="735">
        <v>8970663</v>
      </c>
      <c r="K786" s="735">
        <v>8970663</v>
      </c>
      <c r="L786" s="735">
        <v>0</v>
      </c>
    </row>
    <row r="789" spans="1:12">
      <c r="A789" s="732" t="s">
        <v>2282</v>
      </c>
      <c r="C789" s="732" t="s">
        <v>2283</v>
      </c>
    </row>
    <row r="790" spans="1:12">
      <c r="A790" s="733" t="s">
        <v>954</v>
      </c>
      <c r="B790" s="733" t="s">
        <v>391</v>
      </c>
      <c r="F790" s="734">
        <v>0</v>
      </c>
      <c r="G790" s="734">
        <v>558186.73</v>
      </c>
      <c r="H790" s="734">
        <v>558186.73</v>
      </c>
      <c r="I790" s="734">
        <v>558186.73</v>
      </c>
      <c r="J790" s="734">
        <v>558186.73</v>
      </c>
      <c r="K790" s="734">
        <v>558186.73</v>
      </c>
      <c r="L790" s="734">
        <v>0</v>
      </c>
    </row>
    <row r="791" spans="1:12">
      <c r="E791" s="730" t="s">
        <v>2150</v>
      </c>
      <c r="F791" s="735">
        <v>0</v>
      </c>
      <c r="G791" s="735">
        <v>558186.73</v>
      </c>
      <c r="H791" s="735">
        <v>558186.73</v>
      </c>
      <c r="I791" s="735">
        <v>558186.73</v>
      </c>
      <c r="J791" s="735">
        <v>558186.73</v>
      </c>
      <c r="K791" s="735">
        <v>558186.73</v>
      </c>
      <c r="L791" s="735">
        <v>0</v>
      </c>
    </row>
    <row r="794" spans="1:12">
      <c r="A794" s="732" t="s">
        <v>2284</v>
      </c>
      <c r="C794" s="732" t="s">
        <v>2283</v>
      </c>
    </row>
    <row r="795" spans="1:12">
      <c r="A795" s="733" t="s">
        <v>954</v>
      </c>
      <c r="B795" s="733" t="s">
        <v>391</v>
      </c>
      <c r="F795" s="734">
        <v>0</v>
      </c>
      <c r="G795" s="734">
        <v>2054520.11</v>
      </c>
      <c r="H795" s="734">
        <v>2054520.11</v>
      </c>
      <c r="I795" s="734">
        <v>1544182.91</v>
      </c>
      <c r="J795" s="734">
        <v>1544182.91</v>
      </c>
      <c r="K795" s="734">
        <v>1544182.91</v>
      </c>
      <c r="L795" s="734">
        <v>510337.2</v>
      </c>
    </row>
    <row r="796" spans="1:12">
      <c r="E796" s="730" t="s">
        <v>2150</v>
      </c>
      <c r="F796" s="735">
        <v>0</v>
      </c>
      <c r="G796" s="735">
        <v>2054520.11</v>
      </c>
      <c r="H796" s="735">
        <v>2054520.11</v>
      </c>
      <c r="I796" s="735">
        <v>1544182.91</v>
      </c>
      <c r="J796" s="735">
        <v>1544182.91</v>
      </c>
      <c r="K796" s="735">
        <v>1544182.91</v>
      </c>
      <c r="L796" s="735">
        <v>510337.2</v>
      </c>
    </row>
    <row r="799" spans="1:12">
      <c r="A799" s="732" t="s">
        <v>2285</v>
      </c>
      <c r="C799" s="732" t="s">
        <v>2286</v>
      </c>
    </row>
    <row r="800" spans="1:12">
      <c r="A800" s="733" t="s">
        <v>954</v>
      </c>
      <c r="B800" s="733" t="s">
        <v>391</v>
      </c>
      <c r="F800" s="734">
        <v>0</v>
      </c>
      <c r="G800" s="734">
        <v>63436.44</v>
      </c>
      <c r="H800" s="734">
        <v>63436.44</v>
      </c>
      <c r="I800" s="734">
        <v>63436.44</v>
      </c>
      <c r="J800" s="734">
        <v>63436.44</v>
      </c>
      <c r="K800" s="734">
        <v>63436.44</v>
      </c>
      <c r="L800" s="734">
        <v>0</v>
      </c>
    </row>
    <row r="801" spans="1:12">
      <c r="E801" s="730" t="s">
        <v>2150</v>
      </c>
      <c r="F801" s="735">
        <v>0</v>
      </c>
      <c r="G801" s="735">
        <v>63436.44</v>
      </c>
      <c r="H801" s="735">
        <v>63436.44</v>
      </c>
      <c r="I801" s="735">
        <v>63436.44</v>
      </c>
      <c r="J801" s="735">
        <v>63436.44</v>
      </c>
      <c r="K801" s="735">
        <v>63436.44</v>
      </c>
      <c r="L801" s="735">
        <v>0</v>
      </c>
    </row>
    <row r="804" spans="1:12">
      <c r="A804" s="732" t="s">
        <v>2287</v>
      </c>
      <c r="C804" s="732" t="s">
        <v>2288</v>
      </c>
    </row>
    <row r="805" spans="1:12">
      <c r="A805" s="733" t="s">
        <v>928</v>
      </c>
      <c r="B805" s="733" t="s">
        <v>380</v>
      </c>
      <c r="F805" s="734">
        <v>0</v>
      </c>
      <c r="G805" s="734">
        <v>899588.89</v>
      </c>
      <c r="H805" s="734">
        <v>899588.89</v>
      </c>
      <c r="I805" s="734">
        <v>899588.89</v>
      </c>
      <c r="J805" s="734">
        <v>899588.89</v>
      </c>
      <c r="K805" s="734">
        <v>899588.89</v>
      </c>
      <c r="L805" s="734">
        <v>0</v>
      </c>
    </row>
    <row r="806" spans="1:12">
      <c r="A806" s="733" t="s">
        <v>946</v>
      </c>
      <c r="B806" s="733" t="s">
        <v>387</v>
      </c>
      <c r="F806" s="734">
        <v>0</v>
      </c>
      <c r="G806" s="734">
        <v>64149.56</v>
      </c>
      <c r="H806" s="734">
        <v>64149.56</v>
      </c>
      <c r="I806" s="734">
        <v>0</v>
      </c>
      <c r="J806" s="734">
        <v>0</v>
      </c>
      <c r="K806" s="734">
        <v>0</v>
      </c>
      <c r="L806" s="734">
        <v>64149.56</v>
      </c>
    </row>
    <row r="807" spans="1:12">
      <c r="A807" s="733" t="s">
        <v>1738</v>
      </c>
      <c r="B807" s="733" t="s">
        <v>2158</v>
      </c>
      <c r="F807" s="734">
        <v>0</v>
      </c>
      <c r="G807" s="734">
        <v>1196000</v>
      </c>
      <c r="H807" s="734">
        <v>1196000</v>
      </c>
      <c r="I807" s="734">
        <v>0</v>
      </c>
      <c r="J807" s="734">
        <v>0</v>
      </c>
      <c r="K807" s="734">
        <v>0</v>
      </c>
      <c r="L807" s="734">
        <v>1196000</v>
      </c>
    </row>
    <row r="808" spans="1:12">
      <c r="A808" s="733" t="s">
        <v>1772</v>
      </c>
      <c r="B808" s="733" t="s">
        <v>438</v>
      </c>
      <c r="F808" s="734">
        <v>0</v>
      </c>
      <c r="G808" s="734">
        <v>559795.05000000005</v>
      </c>
      <c r="H808" s="734">
        <v>559795.05000000005</v>
      </c>
      <c r="I808" s="734">
        <v>559795.05000000005</v>
      </c>
      <c r="J808" s="734">
        <v>559795.05000000005</v>
      </c>
      <c r="K808" s="734">
        <v>559795.05000000005</v>
      </c>
      <c r="L808" s="734">
        <v>0</v>
      </c>
    </row>
    <row r="809" spans="1:12">
      <c r="E809" s="730" t="s">
        <v>2150</v>
      </c>
      <c r="F809" s="735">
        <v>0</v>
      </c>
      <c r="G809" s="735">
        <v>2719533.5</v>
      </c>
      <c r="H809" s="735">
        <v>2719533.5</v>
      </c>
      <c r="I809" s="735">
        <v>1459383.94</v>
      </c>
      <c r="J809" s="735">
        <v>1459383.94</v>
      </c>
      <c r="K809" s="735">
        <v>1459383.94</v>
      </c>
      <c r="L809" s="735">
        <v>1260149.56</v>
      </c>
    </row>
    <row r="812" spans="1:12">
      <c r="A812" s="732" t="s">
        <v>2289</v>
      </c>
      <c r="C812" s="732" t="s">
        <v>2288</v>
      </c>
    </row>
    <row r="813" spans="1:12">
      <c r="A813" s="733" t="s">
        <v>942</v>
      </c>
      <c r="B813" s="733" t="s">
        <v>385</v>
      </c>
      <c r="F813" s="734">
        <v>0</v>
      </c>
      <c r="G813" s="734">
        <v>17397864.879999999</v>
      </c>
      <c r="H813" s="734">
        <v>17397864.879999999</v>
      </c>
      <c r="I813" s="734">
        <v>17397864.879999999</v>
      </c>
      <c r="J813" s="734">
        <v>17397864.879999999</v>
      </c>
      <c r="K813" s="734">
        <v>17397864.879999999</v>
      </c>
      <c r="L813" s="734">
        <v>0</v>
      </c>
    </row>
    <row r="814" spans="1:12">
      <c r="A814" s="733" t="s">
        <v>946</v>
      </c>
      <c r="B814" s="733" t="s">
        <v>387</v>
      </c>
      <c r="F814" s="734">
        <v>0</v>
      </c>
      <c r="G814" s="734">
        <v>153662.47</v>
      </c>
      <c r="H814" s="734">
        <v>153662.47</v>
      </c>
      <c r="I814" s="734">
        <v>0</v>
      </c>
      <c r="J814" s="734">
        <v>0</v>
      </c>
      <c r="K814" s="734">
        <v>0</v>
      </c>
      <c r="L814" s="734">
        <v>153662.47</v>
      </c>
    </row>
    <row r="815" spans="1:12">
      <c r="A815" s="733" t="s">
        <v>954</v>
      </c>
      <c r="B815" s="733" t="s">
        <v>391</v>
      </c>
      <c r="F815" s="734">
        <v>0</v>
      </c>
      <c r="G815" s="734">
        <v>5998000</v>
      </c>
      <c r="H815" s="734">
        <v>5998000</v>
      </c>
      <c r="I815" s="734">
        <v>5998000</v>
      </c>
      <c r="J815" s="734">
        <v>5998000</v>
      </c>
      <c r="K815" s="734">
        <v>5998000</v>
      </c>
      <c r="L815" s="734">
        <v>0</v>
      </c>
    </row>
    <row r="816" spans="1:12">
      <c r="A816" s="733" t="s">
        <v>974</v>
      </c>
      <c r="B816" s="733" t="s">
        <v>400</v>
      </c>
      <c r="F816" s="734">
        <v>0</v>
      </c>
      <c r="G816" s="734">
        <v>378370.64</v>
      </c>
      <c r="H816" s="734">
        <v>378370.64</v>
      </c>
      <c r="I816" s="734">
        <v>378370.64</v>
      </c>
      <c r="J816" s="734">
        <v>378370.64</v>
      </c>
      <c r="K816" s="734">
        <v>378370.64</v>
      </c>
      <c r="L816" s="734">
        <v>0</v>
      </c>
    </row>
    <row r="817" spans="1:12">
      <c r="A817" s="733" t="s">
        <v>1718</v>
      </c>
      <c r="B817" s="733" t="s">
        <v>2157</v>
      </c>
      <c r="F817" s="734">
        <v>0</v>
      </c>
      <c r="G817" s="734">
        <v>1760811.87</v>
      </c>
      <c r="H817" s="734">
        <v>1760811.87</v>
      </c>
      <c r="I817" s="734">
        <v>1760811.87</v>
      </c>
      <c r="J817" s="734">
        <v>1760811.87</v>
      </c>
      <c r="K817" s="734">
        <v>1760811.87</v>
      </c>
      <c r="L817" s="734">
        <v>0</v>
      </c>
    </row>
    <row r="818" spans="1:12">
      <c r="A818" s="733" t="s">
        <v>1720</v>
      </c>
      <c r="B818" s="733" t="s">
        <v>418</v>
      </c>
      <c r="F818" s="734">
        <v>0</v>
      </c>
      <c r="G818" s="734">
        <v>288345.27</v>
      </c>
      <c r="H818" s="734">
        <v>288345.27</v>
      </c>
      <c r="I818" s="734">
        <v>286649.93</v>
      </c>
      <c r="J818" s="734">
        <v>286649.93</v>
      </c>
      <c r="K818" s="734">
        <v>286649.93</v>
      </c>
      <c r="L818" s="734">
        <v>1695.34</v>
      </c>
    </row>
    <row r="819" spans="1:12">
      <c r="A819" s="733" t="s">
        <v>1768</v>
      </c>
      <c r="B819" s="733" t="s">
        <v>437</v>
      </c>
      <c r="F819" s="734">
        <v>0</v>
      </c>
      <c r="G819" s="734">
        <v>22595.16</v>
      </c>
      <c r="H819" s="734">
        <v>22595.16</v>
      </c>
      <c r="I819" s="734">
        <v>22566.720000000001</v>
      </c>
      <c r="J819" s="734">
        <v>22566.720000000001</v>
      </c>
      <c r="K819" s="734">
        <v>22566.720000000001</v>
      </c>
      <c r="L819" s="734">
        <v>28.44</v>
      </c>
    </row>
    <row r="820" spans="1:12">
      <c r="A820" s="733" t="s">
        <v>1776</v>
      </c>
      <c r="B820" s="733" t="s">
        <v>439</v>
      </c>
      <c r="F820" s="734">
        <v>0</v>
      </c>
      <c r="G820" s="734">
        <v>10000000</v>
      </c>
      <c r="H820" s="734">
        <v>10000000</v>
      </c>
      <c r="I820" s="734">
        <v>10000000</v>
      </c>
      <c r="J820" s="734">
        <v>10000000</v>
      </c>
      <c r="K820" s="734">
        <v>10000000</v>
      </c>
      <c r="L820" s="734">
        <v>0</v>
      </c>
    </row>
    <row r="821" spans="1:12">
      <c r="A821" s="733" t="s">
        <v>1798</v>
      </c>
      <c r="B821" s="733" t="s">
        <v>449</v>
      </c>
      <c r="F821" s="734">
        <v>0</v>
      </c>
      <c r="G821" s="734">
        <v>6925.62</v>
      </c>
      <c r="H821" s="734">
        <v>6925.62</v>
      </c>
      <c r="I821" s="734">
        <v>6925.62</v>
      </c>
      <c r="J821" s="734">
        <v>6925.62</v>
      </c>
      <c r="K821" s="734">
        <v>6925.62</v>
      </c>
      <c r="L821" s="734">
        <v>0</v>
      </c>
    </row>
    <row r="822" spans="1:12">
      <c r="A822" s="733" t="s">
        <v>1834</v>
      </c>
      <c r="B822" s="733" t="s">
        <v>464</v>
      </c>
      <c r="F822" s="734">
        <v>0</v>
      </c>
      <c r="G822" s="734">
        <v>138103.23000000001</v>
      </c>
      <c r="H822" s="734">
        <v>138103.23000000001</v>
      </c>
      <c r="I822" s="734">
        <v>135173.82</v>
      </c>
      <c r="J822" s="734">
        <v>135173.82</v>
      </c>
      <c r="K822" s="734">
        <v>135173.82</v>
      </c>
      <c r="L822" s="734">
        <v>2929.41</v>
      </c>
    </row>
    <row r="823" spans="1:12">
      <c r="A823" s="733" t="s">
        <v>2192</v>
      </c>
      <c r="B823" s="733" t="s">
        <v>478</v>
      </c>
      <c r="F823" s="734">
        <v>0</v>
      </c>
      <c r="G823" s="734">
        <v>1689937.17</v>
      </c>
      <c r="H823" s="734">
        <v>1689937.17</v>
      </c>
      <c r="I823" s="734">
        <v>1689937.17</v>
      </c>
      <c r="J823" s="734">
        <v>1689937.17</v>
      </c>
      <c r="K823" s="734">
        <v>1689937.17</v>
      </c>
      <c r="L823" s="734">
        <v>0</v>
      </c>
    </row>
    <row r="824" spans="1:12">
      <c r="A824" s="733" t="s">
        <v>2238</v>
      </c>
      <c r="B824" s="733" t="s">
        <v>481</v>
      </c>
      <c r="F824" s="734">
        <v>0</v>
      </c>
      <c r="G824" s="734">
        <v>430360.74</v>
      </c>
      <c r="H824" s="734">
        <v>430360.74</v>
      </c>
      <c r="I824" s="734">
        <v>430300.1</v>
      </c>
      <c r="J824" s="734">
        <v>430300.1</v>
      </c>
      <c r="K824" s="734">
        <v>430300.1</v>
      </c>
      <c r="L824" s="734">
        <v>60.64</v>
      </c>
    </row>
    <row r="825" spans="1:12">
      <c r="A825" s="733" t="s">
        <v>2252</v>
      </c>
      <c r="B825" s="733" t="s">
        <v>483</v>
      </c>
      <c r="F825" s="734">
        <v>0</v>
      </c>
      <c r="G825" s="734">
        <v>2476856</v>
      </c>
      <c r="H825" s="734">
        <v>2476856</v>
      </c>
      <c r="I825" s="734">
        <v>2476856</v>
      </c>
      <c r="J825" s="734">
        <v>2476856</v>
      </c>
      <c r="K825" s="734">
        <v>2476856</v>
      </c>
      <c r="L825" s="734">
        <v>0</v>
      </c>
    </row>
    <row r="826" spans="1:12">
      <c r="E826" s="730" t="s">
        <v>2150</v>
      </c>
      <c r="F826" s="735">
        <v>0</v>
      </c>
      <c r="G826" s="735">
        <v>40741833.049999997</v>
      </c>
      <c r="H826" s="735">
        <v>40741833.049999997</v>
      </c>
      <c r="I826" s="735">
        <v>40583456.75</v>
      </c>
      <c r="J826" s="735">
        <v>40583456.75</v>
      </c>
      <c r="K826" s="735">
        <v>40583456.75</v>
      </c>
      <c r="L826" s="735">
        <v>158376.29999999999</v>
      </c>
    </row>
    <row r="829" spans="1:12">
      <c r="A829" s="732" t="s">
        <v>2290</v>
      </c>
      <c r="C829" s="732" t="s">
        <v>2291</v>
      </c>
    </row>
    <row r="830" spans="1:12">
      <c r="A830" s="733" t="s">
        <v>2194</v>
      </c>
      <c r="B830" s="733" t="s">
        <v>482</v>
      </c>
      <c r="F830" s="734">
        <v>0</v>
      </c>
      <c r="G830" s="734">
        <v>12389911</v>
      </c>
      <c r="H830" s="734">
        <v>12389911</v>
      </c>
      <c r="I830" s="734">
        <v>12389911</v>
      </c>
      <c r="J830" s="734">
        <v>12389911</v>
      </c>
      <c r="K830" s="734">
        <v>12389911</v>
      </c>
      <c r="L830" s="734">
        <v>0</v>
      </c>
    </row>
    <row r="831" spans="1:12">
      <c r="E831" s="730" t="s">
        <v>2150</v>
      </c>
      <c r="F831" s="735">
        <v>0</v>
      </c>
      <c r="G831" s="735">
        <v>12389911</v>
      </c>
      <c r="H831" s="735">
        <v>12389911</v>
      </c>
      <c r="I831" s="735">
        <v>12389911</v>
      </c>
      <c r="J831" s="735">
        <v>12389911</v>
      </c>
      <c r="K831" s="735">
        <v>12389911</v>
      </c>
      <c r="L831" s="735">
        <v>0</v>
      </c>
    </row>
    <row r="834" spans="1:12">
      <c r="A834" s="732" t="s">
        <v>2292</v>
      </c>
      <c r="C834" s="732" t="s">
        <v>2291</v>
      </c>
    </row>
    <row r="835" spans="1:12">
      <c r="A835" s="733" t="s">
        <v>2194</v>
      </c>
      <c r="B835" s="733" t="s">
        <v>482</v>
      </c>
      <c r="F835" s="734">
        <v>0</v>
      </c>
      <c r="G835" s="734">
        <v>341668.8</v>
      </c>
      <c r="H835" s="734">
        <v>341668.8</v>
      </c>
      <c r="I835" s="734">
        <v>341668.8</v>
      </c>
      <c r="J835" s="734">
        <v>341668.8</v>
      </c>
      <c r="K835" s="734">
        <v>341668.8</v>
      </c>
      <c r="L835" s="734">
        <v>0</v>
      </c>
    </row>
    <row r="836" spans="1:12">
      <c r="E836" s="730" t="s">
        <v>2150</v>
      </c>
      <c r="F836" s="735">
        <v>0</v>
      </c>
      <c r="G836" s="735">
        <v>341668.8</v>
      </c>
      <c r="H836" s="735">
        <v>341668.8</v>
      </c>
      <c r="I836" s="735">
        <v>341668.8</v>
      </c>
      <c r="J836" s="735">
        <v>341668.8</v>
      </c>
      <c r="K836" s="735">
        <v>341668.8</v>
      </c>
      <c r="L836" s="735">
        <v>0</v>
      </c>
    </row>
    <row r="839" spans="1:12">
      <c r="A839" s="732" t="s">
        <v>2293</v>
      </c>
      <c r="C839" s="732" t="s">
        <v>2294</v>
      </c>
    </row>
    <row r="840" spans="1:12">
      <c r="A840" s="733" t="s">
        <v>928</v>
      </c>
      <c r="B840" s="733" t="s">
        <v>380</v>
      </c>
      <c r="F840" s="734">
        <v>0</v>
      </c>
      <c r="G840" s="734">
        <v>304714</v>
      </c>
      <c r="H840" s="734">
        <v>304714</v>
      </c>
      <c r="I840" s="734">
        <v>304714</v>
      </c>
      <c r="J840" s="734">
        <v>304714</v>
      </c>
      <c r="K840" s="734">
        <v>304714</v>
      </c>
      <c r="L840" s="734">
        <v>0</v>
      </c>
    </row>
    <row r="841" spans="1:12">
      <c r="A841" s="733" t="s">
        <v>946</v>
      </c>
      <c r="B841" s="733" t="s">
        <v>387</v>
      </c>
      <c r="F841" s="734">
        <v>0</v>
      </c>
      <c r="G841" s="734">
        <v>672.94</v>
      </c>
      <c r="H841" s="734">
        <v>672.94</v>
      </c>
      <c r="I841" s="734">
        <v>0</v>
      </c>
      <c r="J841" s="734">
        <v>0</v>
      </c>
      <c r="K841" s="734">
        <v>0</v>
      </c>
      <c r="L841" s="734">
        <v>672.94</v>
      </c>
    </row>
    <row r="842" spans="1:12">
      <c r="A842" s="733" t="s">
        <v>1718</v>
      </c>
      <c r="B842" s="733" t="s">
        <v>2157</v>
      </c>
      <c r="F842" s="734">
        <v>0</v>
      </c>
      <c r="G842" s="734">
        <v>2338148.71</v>
      </c>
      <c r="H842" s="734">
        <v>2338148.71</v>
      </c>
      <c r="I842" s="734">
        <v>2338148.71</v>
      </c>
      <c r="J842" s="734">
        <v>2338148.71</v>
      </c>
      <c r="K842" s="734">
        <v>2338148.71</v>
      </c>
      <c r="L842" s="734">
        <v>0</v>
      </c>
    </row>
    <row r="843" spans="1:12">
      <c r="A843" s="733" t="s">
        <v>1738</v>
      </c>
      <c r="B843" s="733" t="s">
        <v>2158</v>
      </c>
      <c r="F843" s="734">
        <v>0</v>
      </c>
      <c r="G843" s="734">
        <v>579114.06000000006</v>
      </c>
      <c r="H843" s="734">
        <v>579114.06000000006</v>
      </c>
      <c r="I843" s="734">
        <v>579114.06000000006</v>
      </c>
      <c r="J843" s="734">
        <v>579114.06000000006</v>
      </c>
      <c r="K843" s="734">
        <v>579114.06000000006</v>
      </c>
      <c r="L843" s="734">
        <v>0</v>
      </c>
    </row>
    <row r="844" spans="1:12">
      <c r="E844" s="730" t="s">
        <v>2150</v>
      </c>
      <c r="F844" s="735">
        <v>0</v>
      </c>
      <c r="G844" s="735">
        <v>3222649.71</v>
      </c>
      <c r="H844" s="735">
        <v>3222649.71</v>
      </c>
      <c r="I844" s="735">
        <v>3221976.77</v>
      </c>
      <c r="J844" s="735">
        <v>3221976.77</v>
      </c>
      <c r="K844" s="735">
        <v>3221976.77</v>
      </c>
      <c r="L844" s="735">
        <v>672.94</v>
      </c>
    </row>
    <row r="847" spans="1:12">
      <c r="A847" s="732" t="s">
        <v>2295</v>
      </c>
      <c r="C847" s="732" t="s">
        <v>2294</v>
      </c>
    </row>
    <row r="848" spans="1:12">
      <c r="A848" s="733" t="s">
        <v>928</v>
      </c>
      <c r="B848" s="733" t="s">
        <v>380</v>
      </c>
      <c r="F848" s="734">
        <v>0</v>
      </c>
      <c r="G848" s="734">
        <v>2494544.08</v>
      </c>
      <c r="H848" s="734">
        <v>2494544.08</v>
      </c>
      <c r="I848" s="734">
        <v>1936714.35</v>
      </c>
      <c r="J848" s="734">
        <v>1936714.35</v>
      </c>
      <c r="K848" s="734">
        <v>1936714.35</v>
      </c>
      <c r="L848" s="734">
        <v>557829.73</v>
      </c>
    </row>
    <row r="849" spans="1:12">
      <c r="A849" s="733" t="s">
        <v>946</v>
      </c>
      <c r="B849" s="733" t="s">
        <v>387</v>
      </c>
      <c r="F849" s="734">
        <v>0</v>
      </c>
      <c r="G849" s="734">
        <v>250.4</v>
      </c>
      <c r="H849" s="734">
        <v>250.4</v>
      </c>
      <c r="I849" s="734">
        <v>0</v>
      </c>
      <c r="J849" s="734">
        <v>0</v>
      </c>
      <c r="K849" s="734">
        <v>0</v>
      </c>
      <c r="L849" s="734">
        <v>250.4</v>
      </c>
    </row>
    <row r="850" spans="1:12">
      <c r="E850" s="730" t="s">
        <v>2150</v>
      </c>
      <c r="F850" s="735">
        <v>0</v>
      </c>
      <c r="G850" s="735">
        <v>2494794.48</v>
      </c>
      <c r="H850" s="735">
        <v>2494794.48</v>
      </c>
      <c r="I850" s="735">
        <v>1936714.35</v>
      </c>
      <c r="J850" s="735">
        <v>1936714.35</v>
      </c>
      <c r="K850" s="735">
        <v>1936714.35</v>
      </c>
      <c r="L850" s="735">
        <v>558080.13</v>
      </c>
    </row>
    <row r="853" spans="1:12">
      <c r="A853" s="732" t="s">
        <v>2296</v>
      </c>
      <c r="C853" s="732" t="s">
        <v>2297</v>
      </c>
    </row>
    <row r="854" spans="1:12">
      <c r="A854" s="733" t="s">
        <v>946</v>
      </c>
      <c r="B854" s="733" t="s">
        <v>387</v>
      </c>
      <c r="F854" s="734">
        <v>0</v>
      </c>
      <c r="G854" s="734">
        <v>23074882.309999999</v>
      </c>
      <c r="H854" s="734">
        <v>23074882.309999999</v>
      </c>
      <c r="I854" s="734">
        <v>0</v>
      </c>
      <c r="J854" s="734">
        <v>0</v>
      </c>
      <c r="K854" s="734">
        <v>0</v>
      </c>
      <c r="L854" s="734">
        <v>23074882.309999999</v>
      </c>
    </row>
    <row r="855" spans="1:12">
      <c r="A855" s="733" t="s">
        <v>1754</v>
      </c>
      <c r="B855" s="733" t="s">
        <v>430</v>
      </c>
      <c r="F855" s="734">
        <v>0</v>
      </c>
      <c r="G855" s="734">
        <v>7503573.54</v>
      </c>
      <c r="H855" s="734">
        <v>7503573.54</v>
      </c>
      <c r="I855" s="734">
        <v>5483809.6399999997</v>
      </c>
      <c r="J855" s="734">
        <v>5483809.6399999997</v>
      </c>
      <c r="K855" s="734">
        <v>5483809.6399999997</v>
      </c>
      <c r="L855" s="734">
        <v>2019763.9</v>
      </c>
    </row>
    <row r="856" spans="1:12">
      <c r="E856" s="730" t="s">
        <v>2150</v>
      </c>
      <c r="F856" s="735">
        <v>0</v>
      </c>
      <c r="G856" s="735">
        <v>30578455.850000001</v>
      </c>
      <c r="H856" s="735">
        <v>30578455.850000001</v>
      </c>
      <c r="I856" s="735">
        <v>5483809.6399999997</v>
      </c>
      <c r="J856" s="735">
        <v>5483809.6399999997</v>
      </c>
      <c r="K856" s="735">
        <v>5483809.6399999997</v>
      </c>
      <c r="L856" s="735">
        <v>25094646.210000001</v>
      </c>
    </row>
    <row r="859" spans="1:12">
      <c r="A859" s="732" t="s">
        <v>2298</v>
      </c>
      <c r="C859" s="732" t="s">
        <v>2299</v>
      </c>
    </row>
    <row r="860" spans="1:12">
      <c r="A860" s="733" t="s">
        <v>1760</v>
      </c>
      <c r="B860" s="733" t="s">
        <v>433</v>
      </c>
      <c r="F860" s="734">
        <v>0</v>
      </c>
      <c r="G860" s="734">
        <v>247999.7</v>
      </c>
      <c r="H860" s="734">
        <v>247999.7</v>
      </c>
      <c r="I860" s="734">
        <v>247999.7</v>
      </c>
      <c r="J860" s="734">
        <v>247999.7</v>
      </c>
      <c r="K860" s="734">
        <v>247999.7</v>
      </c>
      <c r="L860" s="734">
        <v>0</v>
      </c>
    </row>
    <row r="861" spans="1:12">
      <c r="E861" s="730" t="s">
        <v>2150</v>
      </c>
      <c r="F861" s="735">
        <v>0</v>
      </c>
      <c r="G861" s="735">
        <v>247999.7</v>
      </c>
      <c r="H861" s="735">
        <v>247999.7</v>
      </c>
      <c r="I861" s="735">
        <v>247999.7</v>
      </c>
      <c r="J861" s="735">
        <v>247999.7</v>
      </c>
      <c r="K861" s="735">
        <v>247999.7</v>
      </c>
      <c r="L861" s="735">
        <v>0</v>
      </c>
    </row>
    <row r="864" spans="1:12">
      <c r="A864" s="732" t="s">
        <v>2300</v>
      </c>
      <c r="C864" s="732" t="s">
        <v>2301</v>
      </c>
    </row>
    <row r="865" spans="1:12">
      <c r="A865" s="733" t="s">
        <v>946</v>
      </c>
      <c r="B865" s="733" t="s">
        <v>387</v>
      </c>
      <c r="F865" s="734">
        <v>0</v>
      </c>
      <c r="G865" s="734">
        <v>424950.54</v>
      </c>
      <c r="H865" s="734">
        <v>424950.54</v>
      </c>
      <c r="I865" s="734">
        <v>0</v>
      </c>
      <c r="J865" s="734">
        <v>0</v>
      </c>
      <c r="K865" s="734">
        <v>0</v>
      </c>
      <c r="L865" s="734">
        <v>424950.54</v>
      </c>
    </row>
    <row r="866" spans="1:12">
      <c r="E866" s="730" t="s">
        <v>2150</v>
      </c>
      <c r="F866" s="735">
        <v>0</v>
      </c>
      <c r="G866" s="735">
        <v>424950.54</v>
      </c>
      <c r="H866" s="735">
        <v>424950.54</v>
      </c>
      <c r="I866" s="735">
        <v>0</v>
      </c>
      <c r="J866" s="735">
        <v>0</v>
      </c>
      <c r="K866" s="735">
        <v>0</v>
      </c>
      <c r="L866" s="735">
        <v>424950.54</v>
      </c>
    </row>
    <row r="869" spans="1:12">
      <c r="A869" s="732" t="s">
        <v>2302</v>
      </c>
      <c r="C869" s="732" t="s">
        <v>2303</v>
      </c>
    </row>
    <row r="870" spans="1:12">
      <c r="A870" s="733" t="s">
        <v>1778</v>
      </c>
      <c r="B870" s="733" t="s">
        <v>440</v>
      </c>
      <c r="F870" s="734">
        <v>0</v>
      </c>
      <c r="G870" s="734">
        <v>521995667.80000001</v>
      </c>
      <c r="H870" s="734">
        <v>521995667.80000001</v>
      </c>
      <c r="I870" s="734">
        <v>521995667.80000001</v>
      </c>
      <c r="J870" s="734">
        <v>521995667.80000001</v>
      </c>
      <c r="K870" s="734">
        <v>521995667.80000001</v>
      </c>
      <c r="L870" s="734">
        <v>0</v>
      </c>
    </row>
    <row r="871" spans="1:12">
      <c r="E871" s="730" t="s">
        <v>2150</v>
      </c>
      <c r="F871" s="735">
        <v>0</v>
      </c>
      <c r="G871" s="735">
        <v>521995667.80000001</v>
      </c>
      <c r="H871" s="735">
        <v>521995667.80000001</v>
      </c>
      <c r="I871" s="735">
        <v>521995667.80000001</v>
      </c>
      <c r="J871" s="735">
        <v>521995667.80000001</v>
      </c>
      <c r="K871" s="735">
        <v>521995667.80000001</v>
      </c>
      <c r="L871" s="735">
        <v>0</v>
      </c>
    </row>
    <row r="874" spans="1:12">
      <c r="A874" s="732" t="s">
        <v>2304</v>
      </c>
      <c r="C874" s="732" t="s">
        <v>2303</v>
      </c>
    </row>
    <row r="875" spans="1:12">
      <c r="A875" s="733" t="s">
        <v>1778</v>
      </c>
      <c r="B875" s="733" t="s">
        <v>440</v>
      </c>
      <c r="F875" s="734">
        <v>26039105757</v>
      </c>
      <c r="G875" s="734">
        <v>847386085</v>
      </c>
      <c r="H875" s="734">
        <v>26886491842</v>
      </c>
      <c r="I875" s="734">
        <v>26886491842</v>
      </c>
      <c r="J875" s="734">
        <v>26886491842</v>
      </c>
      <c r="K875" s="734">
        <v>26860665786.759998</v>
      </c>
      <c r="L875" s="734">
        <v>0</v>
      </c>
    </row>
    <row r="876" spans="1:12">
      <c r="E876" s="730" t="s">
        <v>2150</v>
      </c>
      <c r="F876" s="735">
        <v>26039105757</v>
      </c>
      <c r="G876" s="735">
        <v>847386085</v>
      </c>
      <c r="H876" s="735">
        <v>26886491842</v>
      </c>
      <c r="I876" s="735">
        <v>26886491842</v>
      </c>
      <c r="J876" s="735">
        <v>26886491842</v>
      </c>
      <c r="K876" s="735">
        <v>26860665786.759998</v>
      </c>
      <c r="L876" s="735">
        <v>0</v>
      </c>
    </row>
    <row r="879" spans="1:12">
      <c r="A879" s="732" t="s">
        <v>2305</v>
      </c>
      <c r="C879" s="732" t="s">
        <v>2306</v>
      </c>
    </row>
    <row r="880" spans="1:12">
      <c r="A880" s="733" t="s">
        <v>946</v>
      </c>
      <c r="B880" s="733" t="s">
        <v>387</v>
      </c>
      <c r="F880" s="734">
        <v>0</v>
      </c>
      <c r="G880" s="734">
        <v>0.02</v>
      </c>
      <c r="H880" s="734">
        <v>0.02</v>
      </c>
      <c r="I880" s="734">
        <v>0</v>
      </c>
      <c r="J880" s="734">
        <v>0</v>
      </c>
      <c r="K880" s="734">
        <v>0</v>
      </c>
      <c r="L880" s="734">
        <v>0.02</v>
      </c>
    </row>
    <row r="881" spans="1:12">
      <c r="E881" s="730" t="s">
        <v>2150</v>
      </c>
      <c r="F881" s="735">
        <v>0</v>
      </c>
      <c r="G881" s="735">
        <v>0.02</v>
      </c>
      <c r="H881" s="735">
        <v>0.02</v>
      </c>
      <c r="I881" s="735">
        <v>0</v>
      </c>
      <c r="J881" s="735">
        <v>0</v>
      </c>
      <c r="K881" s="735">
        <v>0</v>
      </c>
      <c r="L881" s="735">
        <v>0.02</v>
      </c>
    </row>
    <row r="884" spans="1:12">
      <c r="A884" s="732" t="s">
        <v>2307</v>
      </c>
      <c r="C884" s="732" t="s">
        <v>2306</v>
      </c>
    </row>
    <row r="885" spans="1:12">
      <c r="A885" s="733" t="s">
        <v>1796</v>
      </c>
      <c r="B885" s="733" t="s">
        <v>448</v>
      </c>
      <c r="F885" s="734">
        <v>0</v>
      </c>
      <c r="G885" s="734">
        <v>10709337.949999999</v>
      </c>
      <c r="H885" s="734">
        <v>10709337.949999999</v>
      </c>
      <c r="I885" s="734">
        <v>0</v>
      </c>
      <c r="J885" s="734">
        <v>0</v>
      </c>
      <c r="K885" s="734">
        <v>0</v>
      </c>
      <c r="L885" s="734">
        <v>10709337.949999999</v>
      </c>
    </row>
    <row r="886" spans="1:12">
      <c r="E886" s="730" t="s">
        <v>2150</v>
      </c>
      <c r="F886" s="735">
        <v>0</v>
      </c>
      <c r="G886" s="735">
        <v>10709337.949999999</v>
      </c>
      <c r="H886" s="735">
        <v>10709337.949999999</v>
      </c>
      <c r="I886" s="735">
        <v>0</v>
      </c>
      <c r="J886" s="735">
        <v>0</v>
      </c>
      <c r="K886" s="735">
        <v>0</v>
      </c>
      <c r="L886" s="735">
        <v>10709337.949999999</v>
      </c>
    </row>
    <row r="889" spans="1:12">
      <c r="A889" s="732" t="s">
        <v>2308</v>
      </c>
      <c r="C889" s="732" t="s">
        <v>2306</v>
      </c>
    </row>
    <row r="890" spans="1:12">
      <c r="A890" s="733" t="s">
        <v>946</v>
      </c>
      <c r="B890" s="733" t="s">
        <v>387</v>
      </c>
      <c r="F890" s="734">
        <v>0</v>
      </c>
      <c r="G890" s="734">
        <v>213379.55</v>
      </c>
      <c r="H890" s="734">
        <v>213379.55</v>
      </c>
      <c r="I890" s="734">
        <v>0</v>
      </c>
      <c r="J890" s="734">
        <v>0</v>
      </c>
      <c r="K890" s="734">
        <v>0</v>
      </c>
      <c r="L890" s="734">
        <v>213379.55</v>
      </c>
    </row>
    <row r="891" spans="1:12">
      <c r="A891" s="733" t="s">
        <v>1796</v>
      </c>
      <c r="B891" s="733" t="s">
        <v>448</v>
      </c>
      <c r="F891" s="734">
        <v>0</v>
      </c>
      <c r="G891" s="734">
        <v>79232382.959999993</v>
      </c>
      <c r="H891" s="734">
        <v>79232382.959999993</v>
      </c>
      <c r="I891" s="734">
        <v>79132821.700000003</v>
      </c>
      <c r="J891" s="734">
        <v>79132821.700000003</v>
      </c>
      <c r="K891" s="734">
        <v>79132821.700000003</v>
      </c>
      <c r="L891" s="734">
        <v>99561.259999990463</v>
      </c>
    </row>
    <row r="892" spans="1:12">
      <c r="E892" s="730" t="s">
        <v>2150</v>
      </c>
      <c r="F892" s="735">
        <v>0</v>
      </c>
      <c r="G892" s="735">
        <v>79445762.50999999</v>
      </c>
      <c r="H892" s="735">
        <v>79445762.50999999</v>
      </c>
      <c r="I892" s="735">
        <v>79132821.700000003</v>
      </c>
      <c r="J892" s="735">
        <v>79132821.700000003</v>
      </c>
      <c r="K892" s="735">
        <v>79132821.700000003</v>
      </c>
      <c r="L892" s="735">
        <v>312940.80999999045</v>
      </c>
    </row>
    <row r="895" spans="1:12">
      <c r="A895" s="732" t="s">
        <v>2309</v>
      </c>
      <c r="C895" s="732" t="s">
        <v>2306</v>
      </c>
    </row>
    <row r="896" spans="1:12">
      <c r="A896" s="733" t="s">
        <v>946</v>
      </c>
      <c r="B896" s="733" t="s">
        <v>387</v>
      </c>
      <c r="F896" s="734">
        <v>0</v>
      </c>
      <c r="G896" s="734">
        <v>144788.47</v>
      </c>
      <c r="H896" s="734">
        <v>144788.47</v>
      </c>
      <c r="I896" s="734">
        <v>0</v>
      </c>
      <c r="J896" s="734">
        <v>0</v>
      </c>
      <c r="K896" s="734">
        <v>0</v>
      </c>
      <c r="L896" s="734">
        <v>144788.47</v>
      </c>
    </row>
    <row r="897" spans="1:12">
      <c r="A897" s="733" t="s">
        <v>1796</v>
      </c>
      <c r="B897" s="733" t="s">
        <v>448</v>
      </c>
      <c r="F897" s="734">
        <v>5389677224</v>
      </c>
      <c r="G897" s="734">
        <v>96451717.670000002</v>
      </c>
      <c r="H897" s="734">
        <v>5486128941.6700001</v>
      </c>
      <c r="I897" s="734">
        <v>5409310256.5200005</v>
      </c>
      <c r="J897" s="734">
        <v>5409310256.5200005</v>
      </c>
      <c r="K897" s="734">
        <v>4218200017.3299999</v>
      </c>
      <c r="L897" s="734">
        <v>76818685.150000006</v>
      </c>
    </row>
    <row r="898" spans="1:12">
      <c r="E898" s="730" t="s">
        <v>2150</v>
      </c>
      <c r="F898" s="735">
        <v>5389677224</v>
      </c>
      <c r="G898" s="735">
        <v>96596506.140000001</v>
      </c>
      <c r="H898" s="735">
        <v>5486273730.1400003</v>
      </c>
      <c r="I898" s="735">
        <v>5409310256.5200005</v>
      </c>
      <c r="J898" s="735">
        <v>5409310256.5200005</v>
      </c>
      <c r="K898" s="735">
        <v>4218200017.3299999</v>
      </c>
      <c r="L898" s="735">
        <v>76963473.620000005</v>
      </c>
    </row>
    <row r="901" spans="1:12">
      <c r="A901" s="732" t="s">
        <v>2310</v>
      </c>
      <c r="C901" s="732" t="s">
        <v>2311</v>
      </c>
    </row>
    <row r="902" spans="1:12">
      <c r="A902" s="733" t="s">
        <v>1796</v>
      </c>
      <c r="B902" s="733" t="s">
        <v>448</v>
      </c>
      <c r="F902" s="734">
        <v>0</v>
      </c>
      <c r="G902" s="734">
        <v>773499.94</v>
      </c>
      <c r="H902" s="734">
        <v>773499.94</v>
      </c>
      <c r="I902" s="734">
        <v>0</v>
      </c>
      <c r="J902" s="734">
        <v>0</v>
      </c>
      <c r="K902" s="734">
        <v>0</v>
      </c>
      <c r="L902" s="734">
        <v>773499.94</v>
      </c>
    </row>
    <row r="903" spans="1:12">
      <c r="E903" s="730" t="s">
        <v>2150</v>
      </c>
      <c r="F903" s="735">
        <v>0</v>
      </c>
      <c r="G903" s="735">
        <v>773499.94</v>
      </c>
      <c r="H903" s="735">
        <v>773499.94</v>
      </c>
      <c r="I903" s="735">
        <v>0</v>
      </c>
      <c r="J903" s="735">
        <v>0</v>
      </c>
      <c r="K903" s="735">
        <v>0</v>
      </c>
      <c r="L903" s="735">
        <v>773499.94</v>
      </c>
    </row>
    <row r="906" spans="1:12">
      <c r="A906" s="732" t="s">
        <v>2312</v>
      </c>
      <c r="C906" s="732" t="s">
        <v>2313</v>
      </c>
    </row>
    <row r="907" spans="1:12">
      <c r="A907" s="733" t="s">
        <v>1738</v>
      </c>
      <c r="B907" s="733" t="s">
        <v>2158</v>
      </c>
      <c r="F907" s="734">
        <v>0</v>
      </c>
      <c r="G907" s="734">
        <v>588224.5</v>
      </c>
      <c r="H907" s="734">
        <v>588224.5</v>
      </c>
      <c r="I907" s="734">
        <v>588224.5</v>
      </c>
      <c r="J907" s="734">
        <v>588224.5</v>
      </c>
      <c r="K907" s="734">
        <v>43775.17</v>
      </c>
      <c r="L907" s="734">
        <v>0</v>
      </c>
    </row>
    <row r="908" spans="1:12">
      <c r="E908" s="730" t="s">
        <v>2150</v>
      </c>
      <c r="F908" s="735">
        <v>0</v>
      </c>
      <c r="G908" s="735">
        <v>588224.5</v>
      </c>
      <c r="H908" s="735">
        <v>588224.5</v>
      </c>
      <c r="I908" s="735">
        <v>588224.5</v>
      </c>
      <c r="J908" s="735">
        <v>588224.5</v>
      </c>
      <c r="K908" s="735">
        <v>43775.17</v>
      </c>
      <c r="L908" s="735">
        <v>0</v>
      </c>
    </row>
    <row r="911" spans="1:12">
      <c r="A911" s="732" t="s">
        <v>2314</v>
      </c>
      <c r="C911" s="732" t="s">
        <v>2313</v>
      </c>
    </row>
    <row r="912" spans="1:12">
      <c r="A912" s="733" t="s">
        <v>928</v>
      </c>
      <c r="B912" s="733" t="s">
        <v>380</v>
      </c>
      <c r="F912" s="734">
        <v>0</v>
      </c>
      <c r="G912" s="734">
        <v>18096</v>
      </c>
      <c r="H912" s="734">
        <v>18096</v>
      </c>
      <c r="I912" s="734">
        <v>0</v>
      </c>
      <c r="J912" s="734">
        <v>0</v>
      </c>
      <c r="K912" s="734">
        <v>0</v>
      </c>
      <c r="L912" s="734">
        <v>18096</v>
      </c>
    </row>
    <row r="913" spans="1:12">
      <c r="E913" s="730" t="s">
        <v>2150</v>
      </c>
      <c r="F913" s="735">
        <v>0</v>
      </c>
      <c r="G913" s="735">
        <v>18096</v>
      </c>
      <c r="H913" s="735">
        <v>18096</v>
      </c>
      <c r="I913" s="735">
        <v>0</v>
      </c>
      <c r="J913" s="735">
        <v>0</v>
      </c>
      <c r="K913" s="735">
        <v>0</v>
      </c>
      <c r="L913" s="735">
        <v>18096</v>
      </c>
    </row>
    <row r="916" spans="1:12">
      <c r="A916" s="732" t="s">
        <v>2315</v>
      </c>
      <c r="C916" s="732" t="s">
        <v>2313</v>
      </c>
    </row>
    <row r="917" spans="1:12">
      <c r="A917" s="733" t="s">
        <v>928</v>
      </c>
      <c r="B917" s="733" t="s">
        <v>380</v>
      </c>
      <c r="F917" s="734">
        <v>0</v>
      </c>
      <c r="G917" s="734">
        <v>81887394.439999998</v>
      </c>
      <c r="H917" s="734">
        <v>81887394.439999998</v>
      </c>
      <c r="I917" s="734">
        <v>81365092.700000003</v>
      </c>
      <c r="J917" s="734">
        <v>81365092.700000003</v>
      </c>
      <c r="K917" s="734">
        <v>81365092.700000003</v>
      </c>
      <c r="L917" s="734">
        <v>522301.74</v>
      </c>
    </row>
    <row r="918" spans="1:12">
      <c r="A918" s="733" t="s">
        <v>946</v>
      </c>
      <c r="B918" s="733" t="s">
        <v>387</v>
      </c>
      <c r="F918" s="734">
        <v>0</v>
      </c>
      <c r="G918" s="734">
        <v>4524779.87</v>
      </c>
      <c r="H918" s="734">
        <v>4524779.87</v>
      </c>
      <c r="I918" s="734">
        <v>0</v>
      </c>
      <c r="J918" s="734">
        <v>0</v>
      </c>
      <c r="K918" s="734">
        <v>0</v>
      </c>
      <c r="L918" s="734">
        <v>4524779.87</v>
      </c>
    </row>
    <row r="919" spans="1:12">
      <c r="A919" s="733" t="s">
        <v>1718</v>
      </c>
      <c r="B919" s="733" t="s">
        <v>2157</v>
      </c>
      <c r="F919" s="734">
        <v>0</v>
      </c>
      <c r="G919" s="734">
        <v>35883227.890000001</v>
      </c>
      <c r="H919" s="734">
        <v>35883227.890000001</v>
      </c>
      <c r="I919" s="734">
        <v>35883227.890000001</v>
      </c>
      <c r="J919" s="734">
        <v>35883227.890000001</v>
      </c>
      <c r="K919" s="734">
        <v>35883227.890000001</v>
      </c>
      <c r="L919" s="734">
        <v>0</v>
      </c>
    </row>
    <row r="920" spans="1:12">
      <c r="A920" s="733" t="s">
        <v>1738</v>
      </c>
      <c r="B920" s="733" t="s">
        <v>2158</v>
      </c>
      <c r="F920" s="734">
        <v>0</v>
      </c>
      <c r="G920" s="734">
        <v>86121122.859999999</v>
      </c>
      <c r="H920" s="734">
        <v>86121122.859999999</v>
      </c>
      <c r="I920" s="734">
        <v>86121122.859999999</v>
      </c>
      <c r="J920" s="734">
        <v>86121122.859999999</v>
      </c>
      <c r="K920" s="734">
        <v>86121122.859999999</v>
      </c>
      <c r="L920" s="734">
        <v>0</v>
      </c>
    </row>
    <row r="921" spans="1:12">
      <c r="A921" s="733" t="s">
        <v>1740</v>
      </c>
      <c r="B921" s="733" t="s">
        <v>2153</v>
      </c>
      <c r="F921" s="734">
        <v>0</v>
      </c>
      <c r="G921" s="734">
        <v>14391164.1</v>
      </c>
      <c r="H921" s="734">
        <v>14391164.1</v>
      </c>
      <c r="I921" s="734">
        <v>14391164.1</v>
      </c>
      <c r="J921" s="734">
        <v>14391164.1</v>
      </c>
      <c r="K921" s="734">
        <v>14391164.1</v>
      </c>
      <c r="L921" s="734">
        <v>0</v>
      </c>
    </row>
    <row r="922" spans="1:12">
      <c r="E922" s="730" t="s">
        <v>2150</v>
      </c>
      <c r="F922" s="735">
        <v>0</v>
      </c>
      <c r="G922" s="735">
        <v>222807689.16</v>
      </c>
      <c r="H922" s="735">
        <v>222807689.16</v>
      </c>
      <c r="I922" s="735">
        <v>217760607.55000001</v>
      </c>
      <c r="J922" s="735">
        <v>217760607.55000001</v>
      </c>
      <c r="K922" s="735">
        <v>217760607.55000001</v>
      </c>
      <c r="L922" s="735">
        <v>5047081.6100000003</v>
      </c>
    </row>
    <row r="925" spans="1:12">
      <c r="A925" s="732" t="s">
        <v>2316</v>
      </c>
      <c r="C925" s="732" t="s">
        <v>2313</v>
      </c>
    </row>
    <row r="926" spans="1:12">
      <c r="A926" s="733" t="s">
        <v>928</v>
      </c>
      <c r="B926" s="733" t="s">
        <v>380</v>
      </c>
      <c r="F926" s="734">
        <v>0</v>
      </c>
      <c r="G926" s="734">
        <v>295654317.42000002</v>
      </c>
      <c r="H926" s="734">
        <v>295654317.42000002</v>
      </c>
      <c r="I926" s="734">
        <v>252258480.05000001</v>
      </c>
      <c r="J926" s="734">
        <v>252258480.05000001</v>
      </c>
      <c r="K926" s="734">
        <v>249922814.91</v>
      </c>
      <c r="L926" s="734">
        <v>43395837.369999997</v>
      </c>
    </row>
    <row r="927" spans="1:12">
      <c r="A927" s="733" t="s">
        <v>946</v>
      </c>
      <c r="B927" s="733" t="s">
        <v>387</v>
      </c>
      <c r="F927" s="734">
        <v>1087092572</v>
      </c>
      <c r="G927" s="734">
        <v>-1086836964.8399999</v>
      </c>
      <c r="H927" s="734">
        <v>255607.16</v>
      </c>
      <c r="I927" s="734">
        <v>0</v>
      </c>
      <c r="J927" s="734">
        <v>0</v>
      </c>
      <c r="K927" s="734">
        <v>0</v>
      </c>
      <c r="L927" s="734">
        <v>255607.16</v>
      </c>
    </row>
    <row r="928" spans="1:12">
      <c r="A928" s="733" t="s">
        <v>1718</v>
      </c>
      <c r="B928" s="733" t="s">
        <v>2157</v>
      </c>
      <c r="F928" s="734">
        <v>0</v>
      </c>
      <c r="G928" s="734">
        <v>342737217.19</v>
      </c>
      <c r="H928" s="734">
        <v>342737217.19</v>
      </c>
      <c r="I928" s="734">
        <v>324072379.73000002</v>
      </c>
      <c r="J928" s="734">
        <v>324072379.73000002</v>
      </c>
      <c r="K928" s="734">
        <v>322241032.63</v>
      </c>
      <c r="L928" s="734">
        <v>18664837.460000001</v>
      </c>
    </row>
    <row r="929" spans="1:12">
      <c r="A929" s="733" t="s">
        <v>1738</v>
      </c>
      <c r="B929" s="733" t="s">
        <v>2158</v>
      </c>
      <c r="F929" s="734">
        <v>0</v>
      </c>
      <c r="G929" s="734">
        <v>251537468.47999999</v>
      </c>
      <c r="H929" s="734">
        <v>251537468.47999999</v>
      </c>
      <c r="I929" s="734">
        <v>242117499.75</v>
      </c>
      <c r="J929" s="734">
        <v>242117499.75</v>
      </c>
      <c r="K929" s="734">
        <v>212411596.43000001</v>
      </c>
      <c r="L929" s="734">
        <v>9419968.7300000004</v>
      </c>
    </row>
    <row r="930" spans="1:12">
      <c r="A930" s="733" t="s">
        <v>1740</v>
      </c>
      <c r="B930" s="733" t="s">
        <v>2153</v>
      </c>
      <c r="F930" s="734">
        <v>0</v>
      </c>
      <c r="G930" s="734">
        <v>57085156.93</v>
      </c>
      <c r="H930" s="734">
        <v>57085156.93</v>
      </c>
      <c r="I930" s="734">
        <v>57085156.93</v>
      </c>
      <c r="J930" s="734">
        <v>57085156.93</v>
      </c>
      <c r="K930" s="734">
        <v>52177778.189999998</v>
      </c>
      <c r="L930" s="734">
        <v>0</v>
      </c>
    </row>
    <row r="931" spans="1:12">
      <c r="A931" s="733" t="s">
        <v>1780</v>
      </c>
      <c r="B931" s="733" t="s">
        <v>441</v>
      </c>
      <c r="F931" s="734">
        <v>0</v>
      </c>
      <c r="G931" s="734">
        <v>18366548.609999999</v>
      </c>
      <c r="H931" s="734">
        <v>18366548.609999999</v>
      </c>
      <c r="I931" s="734">
        <v>12360222.49</v>
      </c>
      <c r="J931" s="734">
        <v>12360222.49</v>
      </c>
      <c r="K931" s="734">
        <v>12360222.49</v>
      </c>
      <c r="L931" s="734">
        <v>6006326.1200000001</v>
      </c>
    </row>
    <row r="932" spans="1:12">
      <c r="A932" s="733" t="s">
        <v>1794</v>
      </c>
      <c r="B932" s="733" t="s">
        <v>2154</v>
      </c>
      <c r="F932" s="734">
        <v>0</v>
      </c>
      <c r="G932" s="734">
        <v>17246484.699999999</v>
      </c>
      <c r="H932" s="734">
        <v>17246484.699999999</v>
      </c>
      <c r="I932" s="734">
        <v>17246484.699999999</v>
      </c>
      <c r="J932" s="734">
        <v>17246484.699999999</v>
      </c>
      <c r="K932" s="734">
        <v>17246484.699999999</v>
      </c>
      <c r="L932" s="734">
        <v>0</v>
      </c>
    </row>
    <row r="933" spans="1:12">
      <c r="A933" s="733" t="s">
        <v>2252</v>
      </c>
      <c r="B933" s="733" t="s">
        <v>483</v>
      </c>
      <c r="F933" s="734">
        <v>0</v>
      </c>
      <c r="G933" s="734">
        <v>43420586.509999998</v>
      </c>
      <c r="H933" s="734">
        <v>43420586.509999998</v>
      </c>
      <c r="I933" s="734">
        <v>43420586.509999998</v>
      </c>
      <c r="J933" s="734">
        <v>43420586.509999998</v>
      </c>
      <c r="K933" s="734">
        <v>43420586.509999998</v>
      </c>
      <c r="L933" s="734">
        <v>0</v>
      </c>
    </row>
    <row r="934" spans="1:12">
      <c r="E934" s="730" t="s">
        <v>2150</v>
      </c>
      <c r="F934" s="735">
        <v>1087092572</v>
      </c>
      <c r="G934" s="735">
        <v>-60789184.999999851</v>
      </c>
      <c r="H934" s="735">
        <v>1026303387</v>
      </c>
      <c r="I934" s="735">
        <v>948560810.15999997</v>
      </c>
      <c r="J934" s="735">
        <v>948560810.15999997</v>
      </c>
      <c r="K934" s="735">
        <v>909780515.86000001</v>
      </c>
      <c r="L934" s="735">
        <v>77742576.840000004</v>
      </c>
    </row>
    <row r="937" spans="1:12">
      <c r="A937" s="732" t="s">
        <v>2317</v>
      </c>
      <c r="C937" s="732" t="s">
        <v>2318</v>
      </c>
    </row>
    <row r="938" spans="1:12">
      <c r="A938" s="733" t="s">
        <v>928</v>
      </c>
      <c r="B938" s="733" t="s">
        <v>380</v>
      </c>
      <c r="F938" s="734">
        <v>0</v>
      </c>
      <c r="G938" s="734">
        <v>2990962.5</v>
      </c>
      <c r="H938" s="734">
        <v>2990962.5</v>
      </c>
      <c r="I938" s="734">
        <v>2990962.5</v>
      </c>
      <c r="J938" s="734">
        <v>2990962.5</v>
      </c>
      <c r="K938" s="734">
        <v>2990962.5</v>
      </c>
      <c r="L938" s="734">
        <v>0</v>
      </c>
    </row>
    <row r="939" spans="1:12">
      <c r="A939" s="733" t="s">
        <v>946</v>
      </c>
      <c r="B939" s="733" t="s">
        <v>387</v>
      </c>
      <c r="F939" s="734">
        <v>0</v>
      </c>
      <c r="G939" s="734">
        <v>6630.62</v>
      </c>
      <c r="H939" s="734">
        <v>6630.62</v>
      </c>
      <c r="I939" s="734">
        <v>0</v>
      </c>
      <c r="J939" s="734">
        <v>0</v>
      </c>
      <c r="K939" s="734">
        <v>0</v>
      </c>
      <c r="L939" s="734">
        <v>6630.62</v>
      </c>
    </row>
    <row r="940" spans="1:12">
      <c r="A940" s="733" t="s">
        <v>1718</v>
      </c>
      <c r="B940" s="733" t="s">
        <v>2157</v>
      </c>
      <c r="F940" s="734">
        <v>0</v>
      </c>
      <c r="G940" s="734">
        <v>5261305.5599999996</v>
      </c>
      <c r="H940" s="734">
        <v>5261305.5599999996</v>
      </c>
      <c r="I940" s="734">
        <v>5261305.5599999996</v>
      </c>
      <c r="J940" s="734">
        <v>5261305.5599999996</v>
      </c>
      <c r="K940" s="734">
        <v>5261305.5599999996</v>
      </c>
      <c r="L940" s="734">
        <v>0</v>
      </c>
    </row>
    <row r="941" spans="1:12">
      <c r="A941" s="733" t="s">
        <v>1738</v>
      </c>
      <c r="B941" s="733" t="s">
        <v>2158</v>
      </c>
      <c r="F941" s="734">
        <v>0</v>
      </c>
      <c r="G941" s="734">
        <v>992103.27</v>
      </c>
      <c r="H941" s="734">
        <v>992103.27</v>
      </c>
      <c r="I941" s="734">
        <v>992103.27</v>
      </c>
      <c r="J941" s="734">
        <v>992103.27</v>
      </c>
      <c r="K941" s="734">
        <v>992103.27</v>
      </c>
      <c r="L941" s="734">
        <v>0</v>
      </c>
    </row>
    <row r="942" spans="1:12">
      <c r="E942" s="730" t="s">
        <v>2150</v>
      </c>
      <c r="F942" s="735">
        <v>0</v>
      </c>
      <c r="G942" s="735">
        <v>9251001.9499999993</v>
      </c>
      <c r="H942" s="735">
        <v>9251001.9499999993</v>
      </c>
      <c r="I942" s="735">
        <v>9244371.3300000001</v>
      </c>
      <c r="J942" s="735">
        <v>9244371.3300000001</v>
      </c>
      <c r="K942" s="735">
        <v>9244371.3300000001</v>
      </c>
      <c r="L942" s="735">
        <v>6630.62</v>
      </c>
    </row>
    <row r="945" spans="1:12">
      <c r="A945" s="732" t="s">
        <v>2319</v>
      </c>
      <c r="C945" s="732" t="s">
        <v>2318</v>
      </c>
    </row>
    <row r="946" spans="1:12">
      <c r="A946" s="733" t="s">
        <v>946</v>
      </c>
      <c r="B946" s="733" t="s">
        <v>387</v>
      </c>
      <c r="F946" s="734">
        <v>0</v>
      </c>
      <c r="G946" s="734">
        <v>136106.35999999999</v>
      </c>
      <c r="H946" s="734">
        <v>136106.35999999999</v>
      </c>
      <c r="I946" s="734">
        <v>0</v>
      </c>
      <c r="J946" s="734">
        <v>0</v>
      </c>
      <c r="K946" s="734">
        <v>0</v>
      </c>
      <c r="L946" s="734">
        <v>136106.35999999999</v>
      </c>
    </row>
    <row r="947" spans="1:12">
      <c r="A947" s="733" t="s">
        <v>1718</v>
      </c>
      <c r="B947" s="733" t="s">
        <v>2157</v>
      </c>
      <c r="F947" s="734">
        <v>0</v>
      </c>
      <c r="G947" s="734">
        <v>5248869.07</v>
      </c>
      <c r="H947" s="734">
        <v>5248869.07</v>
      </c>
      <c r="I947" s="734">
        <v>4859916.75</v>
      </c>
      <c r="J947" s="734">
        <v>4859916.75</v>
      </c>
      <c r="K947" s="734">
        <v>4859916.75</v>
      </c>
      <c r="L947" s="734">
        <v>388952.32000000001</v>
      </c>
    </row>
    <row r="948" spans="1:12">
      <c r="A948" s="733" t="s">
        <v>1738</v>
      </c>
      <c r="B948" s="733" t="s">
        <v>2158</v>
      </c>
      <c r="F948" s="734">
        <v>0</v>
      </c>
      <c r="G948" s="734">
        <v>4283430.63</v>
      </c>
      <c r="H948" s="734">
        <v>4283430.63</v>
      </c>
      <c r="I948" s="734">
        <v>4283430.63</v>
      </c>
      <c r="J948" s="734">
        <v>4283430.63</v>
      </c>
      <c r="K948" s="734">
        <v>863634.19</v>
      </c>
      <c r="L948" s="734">
        <v>0</v>
      </c>
    </row>
    <row r="949" spans="1:12">
      <c r="E949" s="730" t="s">
        <v>2150</v>
      </c>
      <c r="F949" s="735">
        <v>0</v>
      </c>
      <c r="G949" s="735">
        <v>9668406.0600000005</v>
      </c>
      <c r="H949" s="735">
        <v>9668406.0600000005</v>
      </c>
      <c r="I949" s="735">
        <v>9143347.3800000008</v>
      </c>
      <c r="J949" s="735">
        <v>9143347.3800000008</v>
      </c>
      <c r="K949" s="735">
        <v>5723550.9400000004</v>
      </c>
      <c r="L949" s="735">
        <v>525058.68000000005</v>
      </c>
    </row>
    <row r="952" spans="1:12">
      <c r="A952" s="732" t="s">
        <v>2320</v>
      </c>
      <c r="C952" s="732" t="s">
        <v>2321</v>
      </c>
    </row>
    <row r="953" spans="1:12">
      <c r="A953" s="733" t="s">
        <v>2194</v>
      </c>
      <c r="B953" s="733" t="s">
        <v>482</v>
      </c>
      <c r="F953" s="734">
        <v>7881243867</v>
      </c>
      <c r="G953" s="734">
        <v>-440711668</v>
      </c>
      <c r="H953" s="734">
        <v>7440532199</v>
      </c>
      <c r="I953" s="734">
        <v>7440532199</v>
      </c>
      <c r="J953" s="734">
        <v>7440532199</v>
      </c>
      <c r="K953" s="734">
        <v>7440532199</v>
      </c>
      <c r="L953" s="734">
        <v>0</v>
      </c>
    </row>
    <row r="954" spans="1:12">
      <c r="E954" s="730" t="s">
        <v>2150</v>
      </c>
      <c r="F954" s="735">
        <v>7881243867</v>
      </c>
      <c r="G954" s="735">
        <v>-440711668</v>
      </c>
      <c r="H954" s="735">
        <v>7440532199</v>
      </c>
      <c r="I954" s="735">
        <v>7440532199</v>
      </c>
      <c r="J954" s="735">
        <v>7440532199</v>
      </c>
      <c r="K954" s="735">
        <v>7440532199</v>
      </c>
      <c r="L954" s="735">
        <v>0</v>
      </c>
    </row>
    <row r="957" spans="1:12">
      <c r="A957" s="732" t="s">
        <v>2322</v>
      </c>
      <c r="C957" s="732" t="s">
        <v>2323</v>
      </c>
    </row>
    <row r="958" spans="1:12">
      <c r="A958" s="733" t="s">
        <v>2194</v>
      </c>
      <c r="B958" s="733" t="s">
        <v>482</v>
      </c>
      <c r="F958" s="734">
        <v>0</v>
      </c>
      <c r="G958" s="734">
        <v>46729.4</v>
      </c>
      <c r="H958" s="734">
        <v>46729.4</v>
      </c>
      <c r="I958" s="734">
        <v>46729.4</v>
      </c>
      <c r="J958" s="734">
        <v>46729.4</v>
      </c>
      <c r="K958" s="734">
        <v>46729.4</v>
      </c>
      <c r="L958" s="734">
        <v>0</v>
      </c>
    </row>
    <row r="959" spans="1:12">
      <c r="E959" s="730" t="s">
        <v>2150</v>
      </c>
      <c r="F959" s="735">
        <v>0</v>
      </c>
      <c r="G959" s="735">
        <v>46729.4</v>
      </c>
      <c r="H959" s="735">
        <v>46729.4</v>
      </c>
      <c r="I959" s="735">
        <v>46729.4</v>
      </c>
      <c r="J959" s="735">
        <v>46729.4</v>
      </c>
      <c r="K959" s="735">
        <v>46729.4</v>
      </c>
      <c r="L959" s="735">
        <v>0</v>
      </c>
    </row>
    <row r="962" spans="1:12">
      <c r="A962" s="732" t="s">
        <v>2324</v>
      </c>
      <c r="C962" s="732" t="s">
        <v>2325</v>
      </c>
    </row>
    <row r="963" spans="1:12">
      <c r="A963" s="733" t="s">
        <v>2194</v>
      </c>
      <c r="B963" s="733" t="s">
        <v>482</v>
      </c>
      <c r="F963" s="734">
        <v>3098160973</v>
      </c>
      <c r="G963" s="734">
        <v>8750428</v>
      </c>
      <c r="H963" s="734">
        <v>3106911401</v>
      </c>
      <c r="I963" s="734">
        <v>3106911401</v>
      </c>
      <c r="J963" s="734">
        <v>3106911401</v>
      </c>
      <c r="K963" s="734">
        <v>3106911401</v>
      </c>
      <c r="L963" s="734">
        <v>0</v>
      </c>
    </row>
    <row r="964" spans="1:12">
      <c r="E964" s="730" t="s">
        <v>2150</v>
      </c>
      <c r="F964" s="735">
        <v>3098160973</v>
      </c>
      <c r="G964" s="735">
        <v>8750428</v>
      </c>
      <c r="H964" s="735">
        <v>3106911401</v>
      </c>
      <c r="I964" s="735">
        <v>3106911401</v>
      </c>
      <c r="J964" s="735">
        <v>3106911401</v>
      </c>
      <c r="K964" s="735">
        <v>3106911401</v>
      </c>
      <c r="L964" s="735">
        <v>0</v>
      </c>
    </row>
    <row r="967" spans="1:12">
      <c r="A967" s="732" t="s">
        <v>2326</v>
      </c>
      <c r="C967" s="732" t="s">
        <v>2327</v>
      </c>
    </row>
    <row r="968" spans="1:12">
      <c r="A968" s="733" t="s">
        <v>2194</v>
      </c>
      <c r="B968" s="733" t="s">
        <v>482</v>
      </c>
      <c r="F968" s="734">
        <v>0</v>
      </c>
      <c r="G968" s="734">
        <v>523844.65</v>
      </c>
      <c r="H968" s="734">
        <v>523844.65</v>
      </c>
      <c r="I968" s="734">
        <v>523844.65</v>
      </c>
      <c r="J968" s="734">
        <v>523844.65</v>
      </c>
      <c r="K968" s="734">
        <v>523844.65</v>
      </c>
      <c r="L968" s="734">
        <v>0</v>
      </c>
    </row>
    <row r="969" spans="1:12">
      <c r="E969" s="730" t="s">
        <v>2150</v>
      </c>
      <c r="F969" s="735">
        <v>0</v>
      </c>
      <c r="G969" s="735">
        <v>523844.65</v>
      </c>
      <c r="H969" s="735">
        <v>523844.65</v>
      </c>
      <c r="I969" s="735">
        <v>523844.65</v>
      </c>
      <c r="J969" s="735">
        <v>523844.65</v>
      </c>
      <c r="K969" s="735">
        <v>523844.65</v>
      </c>
      <c r="L969" s="735">
        <v>0</v>
      </c>
    </row>
    <row r="972" spans="1:12">
      <c r="A972" s="732" t="s">
        <v>2328</v>
      </c>
      <c r="C972" s="732" t="s">
        <v>2329</v>
      </c>
    </row>
    <row r="973" spans="1:12">
      <c r="A973" s="733" t="s">
        <v>946</v>
      </c>
      <c r="B973" s="733" t="s">
        <v>387</v>
      </c>
      <c r="F973" s="734">
        <v>753376342</v>
      </c>
      <c r="G973" s="734">
        <v>-753363532.01999998</v>
      </c>
      <c r="H973" s="734">
        <v>12809.98</v>
      </c>
      <c r="I973" s="734">
        <v>0</v>
      </c>
      <c r="J973" s="734">
        <v>0</v>
      </c>
      <c r="K973" s="734">
        <v>0</v>
      </c>
      <c r="L973" s="734">
        <v>12809.98</v>
      </c>
    </row>
    <row r="974" spans="1:12">
      <c r="A974" s="733" t="s">
        <v>1798</v>
      </c>
      <c r="B974" s="733" t="s">
        <v>449</v>
      </c>
      <c r="F974" s="734">
        <v>0</v>
      </c>
      <c r="G974" s="734">
        <v>750953355.01999998</v>
      </c>
      <c r="H974" s="734">
        <v>750953355.01999998</v>
      </c>
      <c r="I974" s="734">
        <v>750953355.01999998</v>
      </c>
      <c r="J974" s="734">
        <v>750953355.01999998</v>
      </c>
      <c r="K974" s="734">
        <v>750953355.01999998</v>
      </c>
      <c r="L974" s="734">
        <v>0</v>
      </c>
    </row>
    <row r="975" spans="1:12">
      <c r="E975" s="730" t="s">
        <v>2150</v>
      </c>
      <c r="F975" s="735">
        <v>753376342</v>
      </c>
      <c r="G975" s="735">
        <v>-2410177</v>
      </c>
      <c r="H975" s="735">
        <v>750966165</v>
      </c>
      <c r="I975" s="735">
        <v>750953355.01999998</v>
      </c>
      <c r="J975" s="735">
        <v>750953355.01999998</v>
      </c>
      <c r="K975" s="735">
        <v>750953355.01999998</v>
      </c>
      <c r="L975" s="735">
        <v>12809.98</v>
      </c>
    </row>
    <row r="978" spans="1:12">
      <c r="A978" s="732" t="s">
        <v>2330</v>
      </c>
      <c r="C978" s="732" t="s">
        <v>2331</v>
      </c>
    </row>
    <row r="979" spans="1:12">
      <c r="A979" s="733" t="s">
        <v>1798</v>
      </c>
      <c r="B979" s="733" t="s">
        <v>449</v>
      </c>
      <c r="F979" s="734">
        <v>0</v>
      </c>
      <c r="G979" s="734">
        <v>4478044.8899999997</v>
      </c>
      <c r="H979" s="734">
        <v>4478044.8899999997</v>
      </c>
      <c r="I979" s="734">
        <v>4478044.8899999997</v>
      </c>
      <c r="J979" s="734">
        <v>4478044.8899999997</v>
      </c>
      <c r="K979" s="734">
        <v>4478044.8899999997</v>
      </c>
      <c r="L979" s="734">
        <v>0</v>
      </c>
    </row>
    <row r="980" spans="1:12">
      <c r="E980" s="730" t="s">
        <v>2150</v>
      </c>
      <c r="F980" s="735">
        <v>0</v>
      </c>
      <c r="G980" s="735">
        <v>4478044.8899999997</v>
      </c>
      <c r="H980" s="735">
        <v>4478044.8899999997</v>
      </c>
      <c r="I980" s="735">
        <v>4478044.8899999997</v>
      </c>
      <c r="J980" s="735">
        <v>4478044.8899999997</v>
      </c>
      <c r="K980" s="735">
        <v>4478044.8899999997</v>
      </c>
      <c r="L980" s="735">
        <v>0</v>
      </c>
    </row>
    <row r="983" spans="1:12">
      <c r="A983" s="732" t="s">
        <v>2332</v>
      </c>
      <c r="C983" s="732" t="s">
        <v>2333</v>
      </c>
    </row>
    <row r="984" spans="1:12">
      <c r="A984" s="733" t="s">
        <v>928</v>
      </c>
      <c r="B984" s="733" t="s">
        <v>380</v>
      </c>
      <c r="F984" s="734">
        <v>0</v>
      </c>
      <c r="G984" s="734">
        <v>71778027.060000002</v>
      </c>
      <c r="H984" s="734">
        <v>71778027.060000002</v>
      </c>
      <c r="I984" s="734">
        <v>71778027.060000002</v>
      </c>
      <c r="J984" s="734">
        <v>71778027.060000002</v>
      </c>
      <c r="K984" s="734">
        <v>71778027.060000002</v>
      </c>
      <c r="L984" s="734">
        <v>0</v>
      </c>
    </row>
    <row r="985" spans="1:12">
      <c r="A985" s="733" t="s">
        <v>946</v>
      </c>
      <c r="B985" s="733" t="s">
        <v>387</v>
      </c>
      <c r="F985" s="734">
        <v>0</v>
      </c>
      <c r="G985" s="734">
        <v>151504.67000000001</v>
      </c>
      <c r="H985" s="734">
        <v>151504.67000000001</v>
      </c>
      <c r="I985" s="734">
        <v>0</v>
      </c>
      <c r="J985" s="734">
        <v>0</v>
      </c>
      <c r="K985" s="734">
        <v>0</v>
      </c>
      <c r="L985" s="734">
        <v>151504.67000000001</v>
      </c>
    </row>
    <row r="986" spans="1:12">
      <c r="E986" s="730" t="s">
        <v>2150</v>
      </c>
      <c r="F986" s="735">
        <v>0</v>
      </c>
      <c r="G986" s="735">
        <v>71929531.730000004</v>
      </c>
      <c r="H986" s="735">
        <v>71929531.730000004</v>
      </c>
      <c r="I986" s="735">
        <v>71778027.060000002</v>
      </c>
      <c r="J986" s="735">
        <v>71778027.060000002</v>
      </c>
      <c r="K986" s="735">
        <v>71778027.060000002</v>
      </c>
      <c r="L986" s="735">
        <v>151504.67000000001</v>
      </c>
    </row>
    <row r="989" spans="1:12">
      <c r="A989" s="732" t="s">
        <v>2334</v>
      </c>
      <c r="C989" s="732" t="s">
        <v>2333</v>
      </c>
    </row>
    <row r="990" spans="1:12">
      <c r="A990" s="733" t="s">
        <v>928</v>
      </c>
      <c r="B990" s="733" t="s">
        <v>380</v>
      </c>
      <c r="F990" s="734">
        <v>0</v>
      </c>
      <c r="G990" s="734">
        <v>6027457.9500000002</v>
      </c>
      <c r="H990" s="734">
        <v>6027457.9500000002</v>
      </c>
      <c r="I990" s="734">
        <v>5270875.21</v>
      </c>
      <c r="J990" s="734">
        <v>5270875.21</v>
      </c>
      <c r="K990" s="734">
        <v>492164.5</v>
      </c>
      <c r="L990" s="734">
        <v>756582.74</v>
      </c>
    </row>
    <row r="991" spans="1:12">
      <c r="A991" s="733" t="s">
        <v>946</v>
      </c>
      <c r="B991" s="733" t="s">
        <v>387</v>
      </c>
      <c r="F991" s="734">
        <v>410954477</v>
      </c>
      <c r="G991" s="734">
        <v>-277793452.82999998</v>
      </c>
      <c r="H991" s="734">
        <v>133161024.17</v>
      </c>
      <c r="I991" s="734">
        <v>0</v>
      </c>
      <c r="J991" s="734">
        <v>0</v>
      </c>
      <c r="K991" s="734">
        <v>0</v>
      </c>
      <c r="L991" s="734">
        <v>133161024.17</v>
      </c>
    </row>
    <row r="992" spans="1:12">
      <c r="A992" s="733" t="s">
        <v>1778</v>
      </c>
      <c r="B992" s="733" t="s">
        <v>440</v>
      </c>
      <c r="F992" s="734">
        <v>0</v>
      </c>
      <c r="G992" s="734">
        <v>59975089.649999999</v>
      </c>
      <c r="H992" s="734">
        <v>59975089.649999999</v>
      </c>
      <c r="I992" s="734">
        <v>59975089.649999999</v>
      </c>
      <c r="J992" s="734">
        <v>59975089.649999999</v>
      </c>
      <c r="K992" s="734">
        <v>59975089.649999999</v>
      </c>
      <c r="L992" s="734">
        <v>0</v>
      </c>
    </row>
    <row r="993" spans="1:12">
      <c r="A993" s="733" t="s">
        <v>1780</v>
      </c>
      <c r="B993" s="733" t="s">
        <v>441</v>
      </c>
      <c r="F993" s="734">
        <v>0</v>
      </c>
      <c r="G993" s="734">
        <v>104553235.23</v>
      </c>
      <c r="H993" s="734">
        <v>104553235.23</v>
      </c>
      <c r="I993" s="734">
        <v>103910926.69</v>
      </c>
      <c r="J993" s="734">
        <v>103910926.69</v>
      </c>
      <c r="K993" s="734">
        <v>103910926.69</v>
      </c>
      <c r="L993" s="734">
        <v>642308.54</v>
      </c>
    </row>
    <row r="994" spans="1:12">
      <c r="E994" s="730" t="s">
        <v>2150</v>
      </c>
      <c r="F994" s="735">
        <v>410954477</v>
      </c>
      <c r="G994" s="735">
        <v>-107237670</v>
      </c>
      <c r="H994" s="735">
        <v>303716807</v>
      </c>
      <c r="I994" s="735">
        <v>169156891.55000001</v>
      </c>
      <c r="J994" s="735">
        <v>169156891.55000001</v>
      </c>
      <c r="K994" s="735">
        <v>164378180.84</v>
      </c>
      <c r="L994" s="735">
        <v>134559915.44999999</v>
      </c>
    </row>
    <row r="997" spans="1:12">
      <c r="A997" s="732" t="s">
        <v>2335</v>
      </c>
      <c r="C997" s="732" t="s">
        <v>2336</v>
      </c>
    </row>
    <row r="998" spans="1:12">
      <c r="A998" s="733" t="s">
        <v>1780</v>
      </c>
      <c r="B998" s="733" t="s">
        <v>441</v>
      </c>
      <c r="F998" s="734">
        <v>0</v>
      </c>
      <c r="G998" s="734">
        <v>526924.4</v>
      </c>
      <c r="H998" s="734">
        <v>526924.4</v>
      </c>
      <c r="I998" s="734">
        <v>0</v>
      </c>
      <c r="J998" s="734">
        <v>0</v>
      </c>
      <c r="K998" s="734">
        <v>0</v>
      </c>
      <c r="L998" s="734">
        <v>526924.4</v>
      </c>
    </row>
    <row r="999" spans="1:12">
      <c r="E999" s="730" t="s">
        <v>2150</v>
      </c>
      <c r="F999" s="735">
        <v>0</v>
      </c>
      <c r="G999" s="735">
        <v>526924.4</v>
      </c>
      <c r="H999" s="735">
        <v>526924.4</v>
      </c>
      <c r="I999" s="735">
        <v>0</v>
      </c>
      <c r="J999" s="735">
        <v>0</v>
      </c>
      <c r="K999" s="735">
        <v>0</v>
      </c>
      <c r="L999" s="735">
        <v>526924.4</v>
      </c>
    </row>
    <row r="1002" spans="1:12">
      <c r="A1002" s="732" t="s">
        <v>2337</v>
      </c>
      <c r="C1002" s="732" t="s">
        <v>2336</v>
      </c>
    </row>
    <row r="1003" spans="1:12">
      <c r="A1003" s="733" t="s">
        <v>928</v>
      </c>
      <c r="B1003" s="733" t="s">
        <v>380</v>
      </c>
      <c r="F1003" s="734">
        <v>0</v>
      </c>
      <c r="G1003" s="734">
        <v>1100576</v>
      </c>
      <c r="H1003" s="734">
        <v>1100576</v>
      </c>
      <c r="I1003" s="734">
        <v>1100576</v>
      </c>
      <c r="J1003" s="734">
        <v>1100576</v>
      </c>
      <c r="K1003" s="734">
        <v>914992.93</v>
      </c>
      <c r="L1003" s="734">
        <v>0</v>
      </c>
    </row>
    <row r="1004" spans="1:12">
      <c r="A1004" s="733" t="s">
        <v>946</v>
      </c>
      <c r="B1004" s="733" t="s">
        <v>387</v>
      </c>
      <c r="F1004" s="734">
        <v>0</v>
      </c>
      <c r="G1004" s="734">
        <v>142.72</v>
      </c>
      <c r="H1004" s="734">
        <v>142.72</v>
      </c>
      <c r="I1004" s="734">
        <v>0</v>
      </c>
      <c r="J1004" s="734">
        <v>0</v>
      </c>
      <c r="K1004" s="734">
        <v>0</v>
      </c>
      <c r="L1004" s="734">
        <v>142.72</v>
      </c>
    </row>
    <row r="1005" spans="1:12">
      <c r="E1005" s="730" t="s">
        <v>2150</v>
      </c>
      <c r="F1005" s="735">
        <v>0</v>
      </c>
      <c r="G1005" s="735">
        <v>1100718.72</v>
      </c>
      <c r="H1005" s="735">
        <v>1100718.72</v>
      </c>
      <c r="I1005" s="735">
        <v>1100576</v>
      </c>
      <c r="J1005" s="735">
        <v>1100576</v>
      </c>
      <c r="K1005" s="735">
        <v>914992.93</v>
      </c>
      <c r="L1005" s="735">
        <v>142.72</v>
      </c>
    </row>
    <row r="1008" spans="1:12">
      <c r="A1008" s="732" t="s">
        <v>2338</v>
      </c>
      <c r="C1008" s="732" t="s">
        <v>2336</v>
      </c>
    </row>
    <row r="1009" spans="1:12">
      <c r="A1009" s="733" t="s">
        <v>928</v>
      </c>
      <c r="B1009" s="733" t="s">
        <v>380</v>
      </c>
      <c r="F1009" s="734">
        <v>0</v>
      </c>
      <c r="G1009" s="734">
        <v>13914210.119999999</v>
      </c>
      <c r="H1009" s="734">
        <v>13914210.119999999</v>
      </c>
      <c r="I1009" s="734">
        <v>13914210.119999999</v>
      </c>
      <c r="J1009" s="734">
        <v>13914210.119999999</v>
      </c>
      <c r="K1009" s="734">
        <v>13914210.119999999</v>
      </c>
      <c r="L1009" s="734">
        <v>0</v>
      </c>
    </row>
    <row r="1010" spans="1:12">
      <c r="A1010" s="733" t="s">
        <v>946</v>
      </c>
      <c r="B1010" s="733" t="s">
        <v>387</v>
      </c>
      <c r="F1010" s="734">
        <v>0</v>
      </c>
      <c r="G1010" s="734">
        <v>9174.85</v>
      </c>
      <c r="H1010" s="734">
        <v>9174.85</v>
      </c>
      <c r="I1010" s="734">
        <v>0</v>
      </c>
      <c r="J1010" s="734">
        <v>0</v>
      </c>
      <c r="K1010" s="734">
        <v>0</v>
      </c>
      <c r="L1010" s="734">
        <v>9174.85</v>
      </c>
    </row>
    <row r="1011" spans="1:12">
      <c r="A1011" s="733" t="s">
        <v>1780</v>
      </c>
      <c r="B1011" s="733" t="s">
        <v>441</v>
      </c>
      <c r="F1011" s="734">
        <v>0</v>
      </c>
      <c r="G1011" s="734">
        <v>1468891.04</v>
      </c>
      <c r="H1011" s="734">
        <v>1468891.04</v>
      </c>
      <c r="I1011" s="734">
        <v>1468891.04</v>
      </c>
      <c r="J1011" s="734">
        <v>1468891.04</v>
      </c>
      <c r="K1011" s="734">
        <v>1468891.04</v>
      </c>
      <c r="L1011" s="734">
        <v>0</v>
      </c>
    </row>
    <row r="1012" spans="1:12">
      <c r="E1012" s="730" t="s">
        <v>2150</v>
      </c>
      <c r="F1012" s="735">
        <v>0</v>
      </c>
      <c r="G1012" s="735">
        <v>15392276.01</v>
      </c>
      <c r="H1012" s="735">
        <v>15392276.01</v>
      </c>
      <c r="I1012" s="735">
        <v>15383101.16</v>
      </c>
      <c r="J1012" s="735">
        <v>15383101.16</v>
      </c>
      <c r="K1012" s="735">
        <v>15383101.16</v>
      </c>
      <c r="L1012" s="735">
        <v>9174.85</v>
      </c>
    </row>
    <row r="1015" spans="1:12">
      <c r="A1015" s="732" t="s">
        <v>2339</v>
      </c>
      <c r="C1015" s="732" t="s">
        <v>2336</v>
      </c>
    </row>
    <row r="1016" spans="1:12">
      <c r="A1016" s="733" t="s">
        <v>928</v>
      </c>
      <c r="B1016" s="733" t="s">
        <v>380</v>
      </c>
      <c r="F1016" s="734">
        <v>0</v>
      </c>
      <c r="G1016" s="734">
        <v>38092673.640000001</v>
      </c>
      <c r="H1016" s="734">
        <v>38092673.640000001</v>
      </c>
      <c r="I1016" s="734">
        <v>38092673.640000001</v>
      </c>
      <c r="J1016" s="734">
        <v>38092673.640000001</v>
      </c>
      <c r="K1016" s="734">
        <v>38092673.640000001</v>
      </c>
      <c r="L1016" s="734">
        <v>0</v>
      </c>
    </row>
    <row r="1017" spans="1:12">
      <c r="A1017" s="733" t="s">
        <v>946</v>
      </c>
      <c r="B1017" s="733" t="s">
        <v>387</v>
      </c>
      <c r="F1017" s="734">
        <v>0</v>
      </c>
      <c r="G1017" s="734">
        <v>3528709.27</v>
      </c>
      <c r="H1017" s="734">
        <v>3528709.27</v>
      </c>
      <c r="I1017" s="734">
        <v>0</v>
      </c>
      <c r="J1017" s="734">
        <v>0</v>
      </c>
      <c r="K1017" s="734">
        <v>0</v>
      </c>
      <c r="L1017" s="734">
        <v>3528709.27</v>
      </c>
    </row>
    <row r="1018" spans="1:12">
      <c r="A1018" s="733" t="s">
        <v>1780</v>
      </c>
      <c r="B1018" s="733" t="s">
        <v>441</v>
      </c>
      <c r="F1018" s="734">
        <v>0</v>
      </c>
      <c r="G1018" s="734">
        <v>30974995.890000001</v>
      </c>
      <c r="H1018" s="734">
        <v>30974995.890000001</v>
      </c>
      <c r="I1018" s="734">
        <v>30974995.890000001</v>
      </c>
      <c r="J1018" s="734">
        <v>30974995.890000001</v>
      </c>
      <c r="K1018" s="734">
        <v>30974995.890000001</v>
      </c>
      <c r="L1018" s="734">
        <v>0</v>
      </c>
    </row>
    <row r="1019" spans="1:12">
      <c r="E1019" s="730" t="s">
        <v>2150</v>
      </c>
      <c r="F1019" s="735">
        <v>0</v>
      </c>
      <c r="G1019" s="735">
        <v>72596378.799999997</v>
      </c>
      <c r="H1019" s="735">
        <v>72596378.799999997</v>
      </c>
      <c r="I1019" s="735">
        <v>69067669.530000001</v>
      </c>
      <c r="J1019" s="735">
        <v>69067669.530000001</v>
      </c>
      <c r="K1019" s="735">
        <v>69067669.530000001</v>
      </c>
      <c r="L1019" s="735">
        <v>3528709.27</v>
      </c>
    </row>
    <row r="1022" spans="1:12">
      <c r="A1022" s="732" t="s">
        <v>2340</v>
      </c>
      <c r="C1022" s="732" t="s">
        <v>2336</v>
      </c>
    </row>
    <row r="1023" spans="1:12">
      <c r="A1023" s="733" t="s">
        <v>928</v>
      </c>
      <c r="B1023" s="733" t="s">
        <v>380</v>
      </c>
      <c r="F1023" s="734">
        <v>0</v>
      </c>
      <c r="G1023" s="734">
        <v>24591368.530000001</v>
      </c>
      <c r="H1023" s="734">
        <v>24591368.530000001</v>
      </c>
      <c r="I1023" s="734">
        <v>8270297.1299999999</v>
      </c>
      <c r="J1023" s="734">
        <v>8270297.1299999999</v>
      </c>
      <c r="K1023" s="734">
        <v>8270297.1299999999</v>
      </c>
      <c r="L1023" s="734">
        <v>16321071.4</v>
      </c>
    </row>
    <row r="1024" spans="1:12">
      <c r="A1024" s="733" t="s">
        <v>946</v>
      </c>
      <c r="B1024" s="733" t="s">
        <v>387</v>
      </c>
      <c r="F1024" s="734">
        <v>0</v>
      </c>
      <c r="G1024" s="734">
        <v>11525210.84</v>
      </c>
      <c r="H1024" s="734">
        <v>11525210.84</v>
      </c>
      <c r="I1024" s="734">
        <v>0</v>
      </c>
      <c r="J1024" s="734">
        <v>0</v>
      </c>
      <c r="K1024" s="734">
        <v>0</v>
      </c>
      <c r="L1024" s="734">
        <v>11525210.84</v>
      </c>
    </row>
    <row r="1025" spans="1:12">
      <c r="A1025" s="733" t="s">
        <v>1780</v>
      </c>
      <c r="B1025" s="733" t="s">
        <v>441</v>
      </c>
      <c r="F1025" s="734">
        <v>0</v>
      </c>
      <c r="G1025" s="734">
        <v>24349627.98</v>
      </c>
      <c r="H1025" s="734">
        <v>24349627.98</v>
      </c>
      <c r="I1025" s="734">
        <v>21346464.920000002</v>
      </c>
      <c r="J1025" s="734">
        <v>21346464.920000002</v>
      </c>
      <c r="K1025" s="734">
        <v>21346464.920000002</v>
      </c>
      <c r="L1025" s="734">
        <v>3003163.06</v>
      </c>
    </row>
    <row r="1026" spans="1:12">
      <c r="A1026" s="733" t="s">
        <v>2252</v>
      </c>
      <c r="B1026" s="733" t="s">
        <v>483</v>
      </c>
      <c r="F1026" s="734">
        <v>0</v>
      </c>
      <c r="G1026" s="734">
        <v>2093373.72</v>
      </c>
      <c r="H1026" s="734">
        <v>2093373.72</v>
      </c>
      <c r="I1026" s="734">
        <v>2093373.72</v>
      </c>
      <c r="J1026" s="734">
        <v>2093373.72</v>
      </c>
      <c r="K1026" s="734">
        <v>2093373.72</v>
      </c>
      <c r="L1026" s="734">
        <v>0</v>
      </c>
    </row>
    <row r="1027" spans="1:12">
      <c r="E1027" s="730" t="s">
        <v>2150</v>
      </c>
      <c r="F1027" s="735">
        <v>0</v>
      </c>
      <c r="G1027" s="735">
        <v>62559581.07</v>
      </c>
      <c r="H1027" s="735">
        <v>62559581.07</v>
      </c>
      <c r="I1027" s="735">
        <v>31710135.77</v>
      </c>
      <c r="J1027" s="735">
        <v>31710135.77</v>
      </c>
      <c r="K1027" s="735">
        <v>31710135.77</v>
      </c>
      <c r="L1027" s="735">
        <v>30849445.300000001</v>
      </c>
    </row>
    <row r="1030" spans="1:12">
      <c r="A1030" s="732" t="s">
        <v>2341</v>
      </c>
      <c r="C1030" s="732" t="s">
        <v>2342</v>
      </c>
    </row>
    <row r="1031" spans="1:12">
      <c r="A1031" s="733" t="s">
        <v>928</v>
      </c>
      <c r="B1031" s="733" t="s">
        <v>380</v>
      </c>
      <c r="F1031" s="734">
        <v>0</v>
      </c>
      <c r="G1031" s="734">
        <v>1939177.16</v>
      </c>
      <c r="H1031" s="734">
        <v>1939177.16</v>
      </c>
      <c r="I1031" s="734">
        <v>1939177.16</v>
      </c>
      <c r="J1031" s="734">
        <v>1939177.16</v>
      </c>
      <c r="K1031" s="734">
        <v>1400188.99</v>
      </c>
      <c r="L1031" s="734">
        <v>0</v>
      </c>
    </row>
    <row r="1032" spans="1:12">
      <c r="A1032" s="733" t="s">
        <v>946</v>
      </c>
      <c r="B1032" s="733" t="s">
        <v>387</v>
      </c>
      <c r="F1032" s="734">
        <v>0</v>
      </c>
      <c r="G1032" s="734">
        <v>267.02</v>
      </c>
      <c r="H1032" s="734">
        <v>267.02</v>
      </c>
      <c r="I1032" s="734">
        <v>0</v>
      </c>
      <c r="J1032" s="734">
        <v>0</v>
      </c>
      <c r="K1032" s="734">
        <v>0</v>
      </c>
      <c r="L1032" s="734">
        <v>267.02</v>
      </c>
    </row>
    <row r="1033" spans="1:12">
      <c r="E1033" s="730" t="s">
        <v>2150</v>
      </c>
      <c r="F1033" s="735">
        <v>0</v>
      </c>
      <c r="G1033" s="735">
        <v>1939444.18</v>
      </c>
      <c r="H1033" s="735">
        <v>1939444.18</v>
      </c>
      <c r="I1033" s="735">
        <v>1939177.16</v>
      </c>
      <c r="J1033" s="735">
        <v>1939177.16</v>
      </c>
      <c r="K1033" s="735">
        <v>1400188.99</v>
      </c>
      <c r="L1033" s="735">
        <v>267.02</v>
      </c>
    </row>
    <row r="1036" spans="1:12">
      <c r="A1036" s="732" t="s">
        <v>2343</v>
      </c>
      <c r="C1036" s="732" t="s">
        <v>2342</v>
      </c>
    </row>
    <row r="1037" spans="1:12">
      <c r="A1037" s="733" t="s">
        <v>928</v>
      </c>
      <c r="B1037" s="733" t="s">
        <v>380</v>
      </c>
      <c r="F1037" s="734">
        <v>0</v>
      </c>
      <c r="G1037" s="734">
        <v>408383.83</v>
      </c>
      <c r="H1037" s="734">
        <v>408383.83</v>
      </c>
      <c r="I1037" s="734">
        <v>408383.83</v>
      </c>
      <c r="J1037" s="734">
        <v>408383.83</v>
      </c>
      <c r="K1037" s="734">
        <v>0</v>
      </c>
      <c r="L1037" s="734">
        <v>0</v>
      </c>
    </row>
    <row r="1038" spans="1:12">
      <c r="A1038" s="733" t="s">
        <v>946</v>
      </c>
      <c r="B1038" s="733" t="s">
        <v>387</v>
      </c>
      <c r="F1038" s="734">
        <v>0</v>
      </c>
      <c r="G1038" s="734">
        <v>54.76</v>
      </c>
      <c r="H1038" s="734">
        <v>54.76</v>
      </c>
      <c r="I1038" s="734">
        <v>0</v>
      </c>
      <c r="J1038" s="734">
        <v>0</v>
      </c>
      <c r="K1038" s="734">
        <v>0</v>
      </c>
      <c r="L1038" s="734">
        <v>54.76</v>
      </c>
    </row>
    <row r="1039" spans="1:12">
      <c r="E1039" s="730" t="s">
        <v>2150</v>
      </c>
      <c r="F1039" s="735">
        <v>0</v>
      </c>
      <c r="G1039" s="735">
        <v>408438.59</v>
      </c>
      <c r="H1039" s="735">
        <v>408438.59</v>
      </c>
      <c r="I1039" s="735">
        <v>408383.83</v>
      </c>
      <c r="J1039" s="735">
        <v>408383.83</v>
      </c>
      <c r="K1039" s="735">
        <v>0</v>
      </c>
      <c r="L1039" s="735">
        <v>54.76</v>
      </c>
    </row>
    <row r="1042" spans="1:12">
      <c r="A1042" s="732" t="s">
        <v>2344</v>
      </c>
      <c r="C1042" s="732" t="s">
        <v>2345</v>
      </c>
    </row>
    <row r="1043" spans="1:12">
      <c r="A1043" s="733" t="s">
        <v>946</v>
      </c>
      <c r="B1043" s="733" t="s">
        <v>387</v>
      </c>
      <c r="F1043" s="734">
        <v>0</v>
      </c>
      <c r="G1043" s="734">
        <v>2302235.06</v>
      </c>
      <c r="H1043" s="734">
        <v>2302235.06</v>
      </c>
      <c r="I1043" s="734">
        <v>0</v>
      </c>
      <c r="J1043" s="734">
        <v>0</v>
      </c>
      <c r="K1043" s="734">
        <v>0</v>
      </c>
      <c r="L1043" s="734">
        <v>2302235.06</v>
      </c>
    </row>
    <row r="1044" spans="1:12">
      <c r="E1044" s="730" t="s">
        <v>2150</v>
      </c>
      <c r="F1044" s="735">
        <v>0</v>
      </c>
      <c r="G1044" s="735">
        <v>2302235.06</v>
      </c>
      <c r="H1044" s="735">
        <v>2302235.06</v>
      </c>
      <c r="I1044" s="735">
        <v>0</v>
      </c>
      <c r="J1044" s="735">
        <v>0</v>
      </c>
      <c r="K1044" s="735">
        <v>0</v>
      </c>
      <c r="L1044" s="735">
        <v>2302235.06</v>
      </c>
    </row>
    <row r="1047" spans="1:12">
      <c r="A1047" s="732" t="s">
        <v>2346</v>
      </c>
      <c r="C1047" s="732" t="s">
        <v>2345</v>
      </c>
    </row>
    <row r="1048" spans="1:12">
      <c r="A1048" s="733" t="s">
        <v>1780</v>
      </c>
      <c r="B1048" s="733" t="s">
        <v>441</v>
      </c>
      <c r="F1048" s="734">
        <v>0</v>
      </c>
      <c r="G1048" s="734">
        <v>1168987.76</v>
      </c>
      <c r="H1048" s="734">
        <v>1168987.76</v>
      </c>
      <c r="I1048" s="734">
        <v>1168987.76</v>
      </c>
      <c r="J1048" s="734">
        <v>1168987.76</v>
      </c>
      <c r="K1048" s="734">
        <v>1168987.76</v>
      </c>
      <c r="L1048" s="734">
        <v>0</v>
      </c>
    </row>
    <row r="1049" spans="1:12">
      <c r="E1049" s="730" t="s">
        <v>2150</v>
      </c>
      <c r="F1049" s="735">
        <v>0</v>
      </c>
      <c r="G1049" s="735">
        <v>1168987.76</v>
      </c>
      <c r="H1049" s="735">
        <v>1168987.76</v>
      </c>
      <c r="I1049" s="735">
        <v>1168987.76</v>
      </c>
      <c r="J1049" s="735">
        <v>1168987.76</v>
      </c>
      <c r="K1049" s="735">
        <v>1168987.76</v>
      </c>
      <c r="L1049" s="735">
        <v>0</v>
      </c>
    </row>
    <row r="1052" spans="1:12">
      <c r="A1052" s="732" t="s">
        <v>2347</v>
      </c>
      <c r="C1052" s="732" t="s">
        <v>2348</v>
      </c>
    </row>
    <row r="1053" spans="1:12">
      <c r="A1053" s="733" t="s">
        <v>946</v>
      </c>
      <c r="B1053" s="733" t="s">
        <v>387</v>
      </c>
      <c r="F1053" s="734">
        <v>0</v>
      </c>
      <c r="G1053" s="734">
        <v>1846542.92</v>
      </c>
      <c r="H1053" s="734">
        <v>1846542.92</v>
      </c>
      <c r="I1053" s="734">
        <v>0</v>
      </c>
      <c r="J1053" s="734">
        <v>0</v>
      </c>
      <c r="K1053" s="734">
        <v>0</v>
      </c>
      <c r="L1053" s="734">
        <v>1846542.92</v>
      </c>
    </row>
    <row r="1054" spans="1:12">
      <c r="A1054" s="733" t="s">
        <v>1780</v>
      </c>
      <c r="B1054" s="733" t="s">
        <v>441</v>
      </c>
      <c r="F1054" s="734">
        <v>0</v>
      </c>
      <c r="G1054" s="734">
        <v>11469358.35</v>
      </c>
      <c r="H1054" s="734">
        <v>11469358.35</v>
      </c>
      <c r="I1054" s="734">
        <v>11469358.35</v>
      </c>
      <c r="J1054" s="734">
        <v>11469358.35</v>
      </c>
      <c r="K1054" s="734">
        <v>11469358.35</v>
      </c>
      <c r="L1054" s="734">
        <v>0</v>
      </c>
    </row>
    <row r="1055" spans="1:12">
      <c r="A1055" s="733" t="s">
        <v>1802</v>
      </c>
      <c r="B1055" s="733" t="s">
        <v>451</v>
      </c>
      <c r="F1055" s="734">
        <v>0</v>
      </c>
      <c r="G1055" s="734">
        <v>6507038.9699999997</v>
      </c>
      <c r="H1055" s="734">
        <v>6507038.9699999997</v>
      </c>
      <c r="I1055" s="734">
        <v>6507038.9699999997</v>
      </c>
      <c r="J1055" s="734">
        <v>6507038.9699999997</v>
      </c>
      <c r="K1055" s="734">
        <v>6507038.9699999997</v>
      </c>
      <c r="L1055" s="734">
        <v>0</v>
      </c>
    </row>
    <row r="1056" spans="1:12">
      <c r="A1056" s="733" t="s">
        <v>1806</v>
      </c>
      <c r="B1056" s="733" t="s">
        <v>453</v>
      </c>
      <c r="F1056" s="734">
        <v>0</v>
      </c>
      <c r="G1056" s="734">
        <v>6531288.79</v>
      </c>
      <c r="H1056" s="734">
        <v>6531288.79</v>
      </c>
      <c r="I1056" s="734">
        <v>5780215.7699999996</v>
      </c>
      <c r="J1056" s="734">
        <v>5780215.7699999996</v>
      </c>
      <c r="K1056" s="734">
        <v>5780215.7699999996</v>
      </c>
      <c r="L1056" s="734">
        <v>751073.02</v>
      </c>
    </row>
    <row r="1057" spans="1:12">
      <c r="A1057" s="733" t="s">
        <v>1808</v>
      </c>
      <c r="B1057" s="733" t="s">
        <v>454</v>
      </c>
      <c r="F1057" s="734">
        <v>0</v>
      </c>
      <c r="G1057" s="734">
        <v>14035151.880000001</v>
      </c>
      <c r="H1057" s="734">
        <v>14035151.880000001</v>
      </c>
      <c r="I1057" s="734">
        <v>14035151.880000001</v>
      </c>
      <c r="J1057" s="734">
        <v>14035151.880000001</v>
      </c>
      <c r="K1057" s="734">
        <v>14035151.880000001</v>
      </c>
      <c r="L1057" s="734">
        <v>0</v>
      </c>
    </row>
    <row r="1058" spans="1:12">
      <c r="A1058" s="733" t="s">
        <v>1810</v>
      </c>
      <c r="B1058" s="733" t="s">
        <v>455</v>
      </c>
      <c r="F1058" s="734">
        <v>0</v>
      </c>
      <c r="G1058" s="734">
        <v>8954224.7200000007</v>
      </c>
      <c r="H1058" s="734">
        <v>8954224.7200000007</v>
      </c>
      <c r="I1058" s="734">
        <v>8954224.7200000007</v>
      </c>
      <c r="J1058" s="734">
        <v>8954224.7200000007</v>
      </c>
      <c r="K1058" s="734">
        <v>8954224.7200000007</v>
      </c>
      <c r="L1058" s="734">
        <v>0</v>
      </c>
    </row>
    <row r="1059" spans="1:12">
      <c r="A1059" s="733" t="s">
        <v>1816</v>
      </c>
      <c r="B1059" s="733" t="s">
        <v>458</v>
      </c>
      <c r="F1059" s="734">
        <v>0</v>
      </c>
      <c r="G1059" s="734">
        <v>4646180.97</v>
      </c>
      <c r="H1059" s="734">
        <v>4646180.97</v>
      </c>
      <c r="I1059" s="734">
        <v>4646180.97</v>
      </c>
      <c r="J1059" s="734">
        <v>4646180.97</v>
      </c>
      <c r="K1059" s="734">
        <v>4646180.97</v>
      </c>
      <c r="L1059" s="734">
        <v>0</v>
      </c>
    </row>
    <row r="1060" spans="1:12">
      <c r="E1060" s="730" t="s">
        <v>2150</v>
      </c>
      <c r="F1060" s="735">
        <v>0</v>
      </c>
      <c r="G1060" s="735">
        <v>53989786.600000001</v>
      </c>
      <c r="H1060" s="735">
        <v>53989786.600000001</v>
      </c>
      <c r="I1060" s="735">
        <v>51392170.659999996</v>
      </c>
      <c r="J1060" s="735">
        <v>51392170.659999996</v>
      </c>
      <c r="K1060" s="735">
        <v>51392170.659999996</v>
      </c>
      <c r="L1060" s="735">
        <v>2597615.94</v>
      </c>
    </row>
    <row r="1063" spans="1:12">
      <c r="A1063" s="732" t="s">
        <v>2349</v>
      </c>
      <c r="C1063" s="732" t="s">
        <v>2348</v>
      </c>
    </row>
    <row r="1064" spans="1:12">
      <c r="A1064" s="733" t="s">
        <v>946</v>
      </c>
      <c r="B1064" s="733" t="s">
        <v>387</v>
      </c>
      <c r="F1064" s="734">
        <v>355724287</v>
      </c>
      <c r="G1064" s="734">
        <v>-54536596.240000002</v>
      </c>
      <c r="H1064" s="734">
        <v>301187690.75999999</v>
      </c>
      <c r="I1064" s="734">
        <v>0</v>
      </c>
      <c r="J1064" s="734">
        <v>0</v>
      </c>
      <c r="K1064" s="734">
        <v>0</v>
      </c>
      <c r="L1064" s="734">
        <v>301187690.75999999</v>
      </c>
    </row>
    <row r="1065" spans="1:12">
      <c r="A1065" s="733" t="s">
        <v>1522</v>
      </c>
      <c r="B1065" s="733" t="s">
        <v>410</v>
      </c>
      <c r="F1065" s="734">
        <v>0</v>
      </c>
      <c r="G1065" s="734">
        <v>16847991</v>
      </c>
      <c r="H1065" s="734">
        <v>16847991</v>
      </c>
      <c r="I1065" s="734">
        <v>16847991</v>
      </c>
      <c r="J1065" s="734">
        <v>16847991</v>
      </c>
      <c r="K1065" s="734">
        <v>16847991</v>
      </c>
      <c r="L1065" s="734">
        <v>0</v>
      </c>
    </row>
    <row r="1066" spans="1:12">
      <c r="A1066" s="733" t="s">
        <v>1778</v>
      </c>
      <c r="B1066" s="733" t="s">
        <v>440</v>
      </c>
      <c r="F1066" s="734">
        <v>0</v>
      </c>
      <c r="G1066" s="734">
        <v>4599537.9400000004</v>
      </c>
      <c r="H1066" s="734">
        <v>4599537.9400000004</v>
      </c>
      <c r="I1066" s="734">
        <v>4599537.9400000004</v>
      </c>
      <c r="J1066" s="734">
        <v>4599537.9400000004</v>
      </c>
      <c r="K1066" s="734">
        <v>4599537.9400000004</v>
      </c>
      <c r="L1066" s="734">
        <v>0</v>
      </c>
    </row>
    <row r="1067" spans="1:12">
      <c r="A1067" s="733" t="s">
        <v>1780</v>
      </c>
      <c r="B1067" s="733" t="s">
        <v>441</v>
      </c>
      <c r="F1067" s="734">
        <v>0</v>
      </c>
      <c r="G1067" s="734">
        <v>228753195</v>
      </c>
      <c r="H1067" s="734">
        <v>228753195</v>
      </c>
      <c r="I1067" s="734">
        <v>145189090.25999999</v>
      </c>
      <c r="J1067" s="734">
        <v>145189090.25999999</v>
      </c>
      <c r="K1067" s="734">
        <v>145189090.25999999</v>
      </c>
      <c r="L1067" s="734">
        <v>83564104.739999995</v>
      </c>
    </row>
    <row r="1068" spans="1:12">
      <c r="A1068" s="733" t="s">
        <v>1802</v>
      </c>
      <c r="B1068" s="733" t="s">
        <v>451</v>
      </c>
      <c r="F1068" s="734">
        <v>0</v>
      </c>
      <c r="G1068" s="734">
        <v>9465214</v>
      </c>
      <c r="H1068" s="734">
        <v>9465214</v>
      </c>
      <c r="I1068" s="734">
        <v>5663218.5700000003</v>
      </c>
      <c r="J1068" s="734">
        <v>5663218.5700000003</v>
      </c>
      <c r="K1068" s="734">
        <v>5663218.5700000003</v>
      </c>
      <c r="L1068" s="734">
        <v>3801995.43</v>
      </c>
    </row>
    <row r="1069" spans="1:12">
      <c r="A1069" s="733" t="s">
        <v>1806</v>
      </c>
      <c r="B1069" s="733" t="s">
        <v>453</v>
      </c>
      <c r="F1069" s="734">
        <v>0</v>
      </c>
      <c r="G1069" s="734">
        <v>10521185</v>
      </c>
      <c r="H1069" s="734">
        <v>10521185</v>
      </c>
      <c r="I1069" s="734">
        <v>5441977.3300000001</v>
      </c>
      <c r="J1069" s="734">
        <v>5441977.3300000001</v>
      </c>
      <c r="K1069" s="734">
        <v>5441977.3300000001</v>
      </c>
      <c r="L1069" s="734">
        <v>5079207.67</v>
      </c>
    </row>
    <row r="1070" spans="1:12">
      <c r="A1070" s="733" t="s">
        <v>1808</v>
      </c>
      <c r="B1070" s="733" t="s">
        <v>454</v>
      </c>
      <c r="F1070" s="734">
        <v>0</v>
      </c>
      <c r="G1070" s="734">
        <v>27645543</v>
      </c>
      <c r="H1070" s="734">
        <v>27645543</v>
      </c>
      <c r="I1070" s="734">
        <v>19030235.399999999</v>
      </c>
      <c r="J1070" s="734">
        <v>19030235.399999999</v>
      </c>
      <c r="K1070" s="734">
        <v>19030235.399999999</v>
      </c>
      <c r="L1070" s="734">
        <v>8615307.6000000015</v>
      </c>
    </row>
    <row r="1071" spans="1:12">
      <c r="A1071" s="733" t="s">
        <v>1810</v>
      </c>
      <c r="B1071" s="733" t="s">
        <v>455</v>
      </c>
      <c r="F1071" s="734">
        <v>0</v>
      </c>
      <c r="G1071" s="734">
        <v>15130004</v>
      </c>
      <c r="H1071" s="734">
        <v>15130004</v>
      </c>
      <c r="I1071" s="734">
        <v>7594479.0300000003</v>
      </c>
      <c r="J1071" s="734">
        <v>7594479.0300000003</v>
      </c>
      <c r="K1071" s="734">
        <v>7594479.0300000003</v>
      </c>
      <c r="L1071" s="734">
        <v>7535524.9699999997</v>
      </c>
    </row>
    <row r="1072" spans="1:12">
      <c r="A1072" s="733" t="s">
        <v>1812</v>
      </c>
      <c r="B1072" s="733" t="s">
        <v>456</v>
      </c>
      <c r="F1072" s="734">
        <v>0</v>
      </c>
      <c r="G1072" s="734">
        <v>14150742</v>
      </c>
      <c r="H1072" s="734">
        <v>14150742</v>
      </c>
      <c r="I1072" s="734">
        <v>14150742</v>
      </c>
      <c r="J1072" s="734">
        <v>14150742</v>
      </c>
      <c r="K1072" s="734">
        <v>14150742</v>
      </c>
      <c r="L1072" s="734">
        <v>0</v>
      </c>
    </row>
    <row r="1073" spans="1:12">
      <c r="A1073" s="733" t="s">
        <v>1814</v>
      </c>
      <c r="B1073" s="733" t="s">
        <v>457</v>
      </c>
      <c r="F1073" s="734">
        <v>0</v>
      </c>
      <c r="G1073" s="734">
        <v>17336560</v>
      </c>
      <c r="H1073" s="734">
        <v>17336560</v>
      </c>
      <c r="I1073" s="734">
        <v>17336560</v>
      </c>
      <c r="J1073" s="734">
        <v>17336560</v>
      </c>
      <c r="K1073" s="734">
        <v>17336560</v>
      </c>
      <c r="L1073" s="734">
        <v>0</v>
      </c>
    </row>
    <row r="1074" spans="1:12">
      <c r="A1074" s="733" t="s">
        <v>1816</v>
      </c>
      <c r="B1074" s="733" t="s">
        <v>458</v>
      </c>
      <c r="F1074" s="734">
        <v>0</v>
      </c>
      <c r="G1074" s="734">
        <v>24300329.300000001</v>
      </c>
      <c r="H1074" s="734">
        <v>24300329.300000001</v>
      </c>
      <c r="I1074" s="734">
        <v>13298380.32</v>
      </c>
      <c r="J1074" s="734">
        <v>13298380.32</v>
      </c>
      <c r="K1074" s="734">
        <v>13298380.32</v>
      </c>
      <c r="L1074" s="734">
        <v>11001948.98</v>
      </c>
    </row>
    <row r="1075" spans="1:12">
      <c r="E1075" s="730" t="s">
        <v>2150</v>
      </c>
      <c r="F1075" s="735">
        <v>355724287</v>
      </c>
      <c r="G1075" s="735">
        <v>314213705</v>
      </c>
      <c r="H1075" s="735">
        <v>669937992</v>
      </c>
      <c r="I1075" s="735">
        <v>249152211.84999999</v>
      </c>
      <c r="J1075" s="735">
        <v>249152211.84999999</v>
      </c>
      <c r="K1075" s="735">
        <v>249152211.84999999</v>
      </c>
      <c r="L1075" s="735">
        <v>420785780.14999998</v>
      </c>
    </row>
    <row r="1078" spans="1:12">
      <c r="A1078" s="732" t="s">
        <v>2350</v>
      </c>
      <c r="C1078" s="732" t="s">
        <v>2351</v>
      </c>
    </row>
    <row r="1079" spans="1:12">
      <c r="A1079" s="733" t="s">
        <v>1780</v>
      </c>
      <c r="B1079" s="733" t="s">
        <v>441</v>
      </c>
      <c r="F1079" s="734">
        <v>0</v>
      </c>
      <c r="G1079" s="734">
        <v>8043375.5999999996</v>
      </c>
      <c r="H1079" s="734">
        <v>8043375.5999999996</v>
      </c>
      <c r="I1079" s="734">
        <v>8043375.5999999996</v>
      </c>
      <c r="J1079" s="734">
        <v>8043375.5999999996</v>
      </c>
      <c r="K1079" s="734">
        <v>8043375.5999999996</v>
      </c>
      <c r="L1079" s="734">
        <v>0</v>
      </c>
    </row>
    <row r="1080" spans="1:12">
      <c r="A1080" s="733" t="s">
        <v>1792</v>
      </c>
      <c r="B1080" s="733" t="s">
        <v>446</v>
      </c>
      <c r="F1080" s="734">
        <v>0</v>
      </c>
      <c r="G1080" s="734">
        <v>2481724.89</v>
      </c>
      <c r="H1080" s="734">
        <v>2481724.89</v>
      </c>
      <c r="I1080" s="734">
        <v>2481724.89</v>
      </c>
      <c r="J1080" s="734">
        <v>2481724.89</v>
      </c>
      <c r="K1080" s="734">
        <v>2481724.89</v>
      </c>
      <c r="L1080" s="734">
        <v>0</v>
      </c>
    </row>
    <row r="1081" spans="1:12">
      <c r="A1081" s="733" t="s">
        <v>1808</v>
      </c>
      <c r="B1081" s="733" t="s">
        <v>454</v>
      </c>
      <c r="F1081" s="734">
        <v>0</v>
      </c>
      <c r="G1081" s="734">
        <v>2414248.5099999998</v>
      </c>
      <c r="H1081" s="734">
        <v>2414248.5099999998</v>
      </c>
      <c r="I1081" s="734">
        <v>2414248.5099999998</v>
      </c>
      <c r="J1081" s="734">
        <v>2414248.5099999998</v>
      </c>
      <c r="K1081" s="734">
        <v>2414248.5099999998</v>
      </c>
      <c r="L1081" s="734">
        <v>0</v>
      </c>
    </row>
    <row r="1082" spans="1:12">
      <c r="E1082" s="730" t="s">
        <v>2150</v>
      </c>
      <c r="F1082" s="735">
        <v>0</v>
      </c>
      <c r="G1082" s="735">
        <v>12939349</v>
      </c>
      <c r="H1082" s="735">
        <v>12939349</v>
      </c>
      <c r="I1082" s="735">
        <v>12939349</v>
      </c>
      <c r="J1082" s="735">
        <v>12939349</v>
      </c>
      <c r="K1082" s="735">
        <v>12939349</v>
      </c>
      <c r="L1082" s="735">
        <v>0</v>
      </c>
    </row>
    <row r="1085" spans="1:12">
      <c r="A1085" s="732" t="s">
        <v>2352</v>
      </c>
      <c r="C1085" s="732" t="s">
        <v>2351</v>
      </c>
    </row>
    <row r="1086" spans="1:12">
      <c r="A1086" s="733" t="s">
        <v>1522</v>
      </c>
      <c r="B1086" s="733" t="s">
        <v>410</v>
      </c>
      <c r="F1086" s="734">
        <v>0</v>
      </c>
      <c r="G1086" s="734">
        <v>988753.61</v>
      </c>
      <c r="H1086" s="734">
        <v>988753.61</v>
      </c>
      <c r="I1086" s="734">
        <v>988753.61</v>
      </c>
      <c r="J1086" s="734">
        <v>0</v>
      </c>
      <c r="K1086" s="734">
        <v>0</v>
      </c>
      <c r="L1086" s="734">
        <v>0</v>
      </c>
    </row>
    <row r="1087" spans="1:12">
      <c r="A1087" s="733" t="s">
        <v>1780</v>
      </c>
      <c r="B1087" s="733" t="s">
        <v>441</v>
      </c>
      <c r="F1087" s="734">
        <v>0</v>
      </c>
      <c r="G1087" s="734">
        <v>37172877.659999996</v>
      </c>
      <c r="H1087" s="734">
        <v>37172877.659999996</v>
      </c>
      <c r="I1087" s="734">
        <v>37172877.659999996</v>
      </c>
      <c r="J1087" s="734">
        <v>37172877.659999996</v>
      </c>
      <c r="K1087" s="734">
        <v>37172877.659999996</v>
      </c>
      <c r="L1087" s="734">
        <v>0</v>
      </c>
    </row>
    <row r="1088" spans="1:12">
      <c r="E1088" s="730" t="s">
        <v>2150</v>
      </c>
      <c r="F1088" s="735">
        <v>0</v>
      </c>
      <c r="G1088" s="735">
        <v>38161631.269999996</v>
      </c>
      <c r="H1088" s="735">
        <v>38161631.269999996</v>
      </c>
      <c r="I1088" s="735">
        <v>38161631.269999996</v>
      </c>
      <c r="J1088" s="735">
        <v>37172877.659999996</v>
      </c>
      <c r="K1088" s="735">
        <v>37172877.659999996</v>
      </c>
      <c r="L1088" s="735">
        <v>0</v>
      </c>
    </row>
    <row r="1091" spans="1:12">
      <c r="A1091" s="732" t="s">
        <v>2353</v>
      </c>
      <c r="C1091" s="732" t="s">
        <v>2351</v>
      </c>
    </row>
    <row r="1092" spans="1:12">
      <c r="A1092" s="733" t="s">
        <v>946</v>
      </c>
      <c r="B1092" s="733" t="s">
        <v>387</v>
      </c>
      <c r="F1092" s="734">
        <v>0</v>
      </c>
      <c r="G1092" s="734">
        <v>6164558.9800000004</v>
      </c>
      <c r="H1092" s="734">
        <v>6164558.9800000004</v>
      </c>
      <c r="I1092" s="734">
        <v>0</v>
      </c>
      <c r="J1092" s="734">
        <v>0</v>
      </c>
      <c r="K1092" s="734">
        <v>0</v>
      </c>
      <c r="L1092" s="734">
        <v>6164558.9800000004</v>
      </c>
    </row>
    <row r="1093" spans="1:12">
      <c r="A1093" s="733" t="s">
        <v>1522</v>
      </c>
      <c r="B1093" s="733" t="s">
        <v>410</v>
      </c>
      <c r="F1093" s="734">
        <v>0</v>
      </c>
      <c r="G1093" s="734">
        <v>11120656.640000001</v>
      </c>
      <c r="H1093" s="734">
        <v>11120656.640000001</v>
      </c>
      <c r="I1093" s="734">
        <v>11120656.640000001</v>
      </c>
      <c r="J1093" s="734">
        <v>0</v>
      </c>
      <c r="K1093" s="734">
        <v>0</v>
      </c>
      <c r="L1093" s="734">
        <v>0</v>
      </c>
    </row>
    <row r="1094" spans="1:12">
      <c r="A1094" s="733" t="s">
        <v>1780</v>
      </c>
      <c r="B1094" s="733" t="s">
        <v>441</v>
      </c>
      <c r="F1094" s="734">
        <v>0</v>
      </c>
      <c r="G1094" s="734">
        <v>15000000</v>
      </c>
      <c r="H1094" s="734">
        <v>15000000</v>
      </c>
      <c r="I1094" s="734">
        <v>15000000</v>
      </c>
      <c r="J1094" s="734">
        <v>15000000</v>
      </c>
      <c r="K1094" s="734">
        <v>15000000</v>
      </c>
      <c r="L1094" s="734">
        <v>0</v>
      </c>
    </row>
    <row r="1095" spans="1:12">
      <c r="E1095" s="730" t="s">
        <v>2150</v>
      </c>
      <c r="F1095" s="735">
        <v>0</v>
      </c>
      <c r="G1095" s="735">
        <v>32285215.620000001</v>
      </c>
      <c r="H1095" s="735">
        <v>32285215.620000001</v>
      </c>
      <c r="I1095" s="735">
        <v>26120656.640000001</v>
      </c>
      <c r="J1095" s="735">
        <v>15000000</v>
      </c>
      <c r="K1095" s="735">
        <v>15000000</v>
      </c>
      <c r="L1095" s="735">
        <v>6164558.9800000004</v>
      </c>
    </row>
    <row r="1098" spans="1:12">
      <c r="A1098" s="732" t="s">
        <v>2354</v>
      </c>
      <c r="C1098" s="732" t="s">
        <v>2355</v>
      </c>
    </row>
    <row r="1099" spans="1:12">
      <c r="A1099" s="733" t="s">
        <v>946</v>
      </c>
      <c r="B1099" s="733" t="s">
        <v>387</v>
      </c>
      <c r="F1099" s="734">
        <v>21862943</v>
      </c>
      <c r="G1099" s="734">
        <v>-11551478.73</v>
      </c>
      <c r="H1099" s="734">
        <v>10311464.27</v>
      </c>
      <c r="I1099" s="734">
        <v>0</v>
      </c>
      <c r="J1099" s="734">
        <v>0</v>
      </c>
      <c r="K1099" s="734">
        <v>0</v>
      </c>
      <c r="L1099" s="734">
        <v>10311464.27</v>
      </c>
    </row>
    <row r="1100" spans="1:12">
      <c r="A1100" s="733" t="s">
        <v>1522</v>
      </c>
      <c r="B1100" s="733" t="s">
        <v>410</v>
      </c>
      <c r="F1100" s="734">
        <v>0</v>
      </c>
      <c r="G1100" s="734">
        <v>958428</v>
      </c>
      <c r="H1100" s="734">
        <v>958428</v>
      </c>
      <c r="I1100" s="734">
        <v>958428</v>
      </c>
      <c r="J1100" s="734">
        <v>958428</v>
      </c>
      <c r="K1100" s="734">
        <v>958428</v>
      </c>
      <c r="L1100" s="734">
        <v>0</v>
      </c>
    </row>
    <row r="1101" spans="1:12">
      <c r="A1101" s="733" t="s">
        <v>1728</v>
      </c>
      <c r="B1101" s="733" t="s">
        <v>420</v>
      </c>
      <c r="F1101" s="734">
        <v>0</v>
      </c>
      <c r="G1101" s="734">
        <v>3332286.93</v>
      </c>
      <c r="H1101" s="734">
        <v>3332286.93</v>
      </c>
      <c r="I1101" s="734">
        <v>3332286.93</v>
      </c>
      <c r="J1101" s="734">
        <v>3332286.93</v>
      </c>
      <c r="K1101" s="734">
        <v>3332286.93</v>
      </c>
      <c r="L1101" s="734">
        <v>0</v>
      </c>
    </row>
    <row r="1102" spans="1:12">
      <c r="A1102" s="733" t="s">
        <v>1780</v>
      </c>
      <c r="B1102" s="733" t="s">
        <v>441</v>
      </c>
      <c r="F1102" s="734">
        <v>0</v>
      </c>
      <c r="G1102" s="734">
        <v>8913752.8000000007</v>
      </c>
      <c r="H1102" s="734">
        <v>8913752.8000000007</v>
      </c>
      <c r="I1102" s="734">
        <v>8887259.5600000005</v>
      </c>
      <c r="J1102" s="734">
        <v>8887259.5600000005</v>
      </c>
      <c r="K1102" s="734">
        <v>8887259.5600000005</v>
      </c>
      <c r="L1102" s="734">
        <v>26493.24</v>
      </c>
    </row>
    <row r="1103" spans="1:12">
      <c r="E1103" s="730" t="s">
        <v>2150</v>
      </c>
      <c r="F1103" s="735">
        <v>21862943</v>
      </c>
      <c r="G1103" s="735">
        <v>1652989.0000000012</v>
      </c>
      <c r="H1103" s="735">
        <v>23515932</v>
      </c>
      <c r="I1103" s="735">
        <v>13177974.49</v>
      </c>
      <c r="J1103" s="735">
        <v>13177974.49</v>
      </c>
      <c r="K1103" s="735">
        <v>13177974.49</v>
      </c>
      <c r="L1103" s="735">
        <v>10337957.51</v>
      </c>
    </row>
    <row r="1106" spans="1:12">
      <c r="A1106" s="732" t="s">
        <v>2356</v>
      </c>
      <c r="C1106" s="732" t="s">
        <v>2357</v>
      </c>
    </row>
    <row r="1107" spans="1:12">
      <c r="A1107" s="733" t="s">
        <v>1780</v>
      </c>
      <c r="B1107" s="733" t="s">
        <v>441</v>
      </c>
      <c r="F1107" s="734">
        <v>0</v>
      </c>
      <c r="G1107" s="734">
        <v>186688.92</v>
      </c>
      <c r="H1107" s="734">
        <v>186688.92</v>
      </c>
      <c r="I1107" s="734">
        <v>0</v>
      </c>
      <c r="J1107" s="734">
        <v>0</v>
      </c>
      <c r="K1107" s="734">
        <v>0</v>
      </c>
      <c r="L1107" s="734">
        <v>186688.92</v>
      </c>
    </row>
    <row r="1108" spans="1:12">
      <c r="E1108" s="730" t="s">
        <v>2150</v>
      </c>
      <c r="F1108" s="735">
        <v>0</v>
      </c>
      <c r="G1108" s="735">
        <v>186688.92</v>
      </c>
      <c r="H1108" s="735">
        <v>186688.92</v>
      </c>
      <c r="I1108" s="735">
        <v>0</v>
      </c>
      <c r="J1108" s="735">
        <v>0</v>
      </c>
      <c r="K1108" s="735">
        <v>0</v>
      </c>
      <c r="L1108" s="735">
        <v>186688.92</v>
      </c>
    </row>
    <row r="1111" spans="1:12">
      <c r="A1111" s="732" t="s">
        <v>2358</v>
      </c>
      <c r="C1111" s="732" t="s">
        <v>2357</v>
      </c>
    </row>
    <row r="1112" spans="1:12">
      <c r="A1112" s="733" t="s">
        <v>928</v>
      </c>
      <c r="B1112" s="733" t="s">
        <v>380</v>
      </c>
      <c r="F1112" s="734">
        <v>0</v>
      </c>
      <c r="G1112" s="734">
        <v>1856475.43</v>
      </c>
      <c r="H1112" s="734">
        <v>1856475.43</v>
      </c>
      <c r="I1112" s="734">
        <v>1856475.43</v>
      </c>
      <c r="J1112" s="734">
        <v>1856475.43</v>
      </c>
      <c r="K1112" s="734">
        <v>1812668.93</v>
      </c>
      <c r="L1112" s="734">
        <v>0</v>
      </c>
    </row>
    <row r="1113" spans="1:12">
      <c r="A1113" s="733" t="s">
        <v>946</v>
      </c>
      <c r="B1113" s="733" t="s">
        <v>387</v>
      </c>
      <c r="F1113" s="734">
        <v>0</v>
      </c>
      <c r="G1113" s="734">
        <v>684.49</v>
      </c>
      <c r="H1113" s="734">
        <v>684.49</v>
      </c>
      <c r="I1113" s="734">
        <v>0</v>
      </c>
      <c r="J1113" s="734">
        <v>0</v>
      </c>
      <c r="K1113" s="734">
        <v>0</v>
      </c>
      <c r="L1113" s="734">
        <v>684.49</v>
      </c>
    </row>
    <row r="1114" spans="1:12">
      <c r="E1114" s="730" t="s">
        <v>2150</v>
      </c>
      <c r="F1114" s="735">
        <v>0</v>
      </c>
      <c r="G1114" s="735">
        <v>1857159.92</v>
      </c>
      <c r="H1114" s="735">
        <v>1857159.92</v>
      </c>
      <c r="I1114" s="735">
        <v>1856475.43</v>
      </c>
      <c r="J1114" s="735">
        <v>1856475.43</v>
      </c>
      <c r="K1114" s="735">
        <v>1812668.93</v>
      </c>
      <c r="L1114" s="735">
        <v>684.49</v>
      </c>
    </row>
    <row r="1117" spans="1:12">
      <c r="A1117" s="732" t="s">
        <v>2359</v>
      </c>
      <c r="C1117" s="732" t="s">
        <v>2357</v>
      </c>
    </row>
    <row r="1118" spans="1:12">
      <c r="A1118" s="733" t="s">
        <v>928</v>
      </c>
      <c r="B1118" s="733" t="s">
        <v>380</v>
      </c>
      <c r="F1118" s="734">
        <v>0</v>
      </c>
      <c r="G1118" s="734">
        <v>970417.29</v>
      </c>
      <c r="H1118" s="734">
        <v>970417.29</v>
      </c>
      <c r="I1118" s="734">
        <v>970417.29</v>
      </c>
      <c r="J1118" s="734">
        <v>970417.29</v>
      </c>
      <c r="K1118" s="734">
        <v>970417.29</v>
      </c>
      <c r="L1118" s="734">
        <v>0</v>
      </c>
    </row>
    <row r="1119" spans="1:12">
      <c r="A1119" s="733" t="s">
        <v>946</v>
      </c>
      <c r="B1119" s="733" t="s">
        <v>387</v>
      </c>
      <c r="F1119" s="734">
        <v>0</v>
      </c>
      <c r="G1119" s="734">
        <v>357.7</v>
      </c>
      <c r="H1119" s="734">
        <v>357.7</v>
      </c>
      <c r="I1119" s="734">
        <v>0</v>
      </c>
      <c r="J1119" s="734">
        <v>0</v>
      </c>
      <c r="K1119" s="734">
        <v>0</v>
      </c>
      <c r="L1119" s="734">
        <v>357.7</v>
      </c>
    </row>
    <row r="1120" spans="1:12">
      <c r="A1120" s="733" t="s">
        <v>1780</v>
      </c>
      <c r="B1120" s="733" t="s">
        <v>441</v>
      </c>
      <c r="F1120" s="734">
        <v>0</v>
      </c>
      <c r="G1120" s="734">
        <v>3010528.74</v>
      </c>
      <c r="H1120" s="734">
        <v>3010528.74</v>
      </c>
      <c r="I1120" s="734">
        <v>3009683.8</v>
      </c>
      <c r="J1120" s="734">
        <v>3009683.8</v>
      </c>
      <c r="K1120" s="734">
        <v>3009683.8</v>
      </c>
      <c r="L1120" s="734">
        <v>844.94</v>
      </c>
    </row>
    <row r="1121" spans="1:12">
      <c r="E1121" s="730" t="s">
        <v>2150</v>
      </c>
      <c r="F1121" s="735">
        <v>0</v>
      </c>
      <c r="G1121" s="735">
        <v>3981303.73</v>
      </c>
      <c r="H1121" s="735">
        <v>3981303.73</v>
      </c>
      <c r="I1121" s="735">
        <v>3980101.09</v>
      </c>
      <c r="J1121" s="735">
        <v>3980101.09</v>
      </c>
      <c r="K1121" s="735">
        <v>3980101.09</v>
      </c>
      <c r="L1121" s="735">
        <v>1202.6400000000001</v>
      </c>
    </row>
    <row r="1124" spans="1:12">
      <c r="A1124" s="732" t="s">
        <v>2360</v>
      </c>
      <c r="C1124" s="732" t="s">
        <v>2357</v>
      </c>
    </row>
    <row r="1125" spans="1:12">
      <c r="A1125" s="733" t="s">
        <v>946</v>
      </c>
      <c r="B1125" s="733" t="s">
        <v>387</v>
      </c>
      <c r="F1125" s="734">
        <v>0</v>
      </c>
      <c r="G1125" s="734">
        <v>2621887.6</v>
      </c>
      <c r="H1125" s="734">
        <v>2621887.6</v>
      </c>
      <c r="I1125" s="734">
        <v>0</v>
      </c>
      <c r="J1125" s="734">
        <v>0</v>
      </c>
      <c r="K1125" s="734">
        <v>0</v>
      </c>
      <c r="L1125" s="734">
        <v>2621887.6</v>
      </c>
    </row>
    <row r="1126" spans="1:12">
      <c r="A1126" s="733" t="s">
        <v>1780</v>
      </c>
      <c r="B1126" s="733" t="s">
        <v>441</v>
      </c>
      <c r="F1126" s="734">
        <v>0</v>
      </c>
      <c r="G1126" s="734">
        <v>380035.26</v>
      </c>
      <c r="H1126" s="734">
        <v>380035.26</v>
      </c>
      <c r="I1126" s="734">
        <v>379411.64</v>
      </c>
      <c r="J1126" s="734">
        <v>379411.64</v>
      </c>
      <c r="K1126" s="734">
        <v>379411.64</v>
      </c>
      <c r="L1126" s="734">
        <v>623.62</v>
      </c>
    </row>
    <row r="1127" spans="1:12">
      <c r="E1127" s="730" t="s">
        <v>2150</v>
      </c>
      <c r="F1127" s="735">
        <v>0</v>
      </c>
      <c r="G1127" s="735">
        <v>3001922.86</v>
      </c>
      <c r="H1127" s="735">
        <v>3001922.86</v>
      </c>
      <c r="I1127" s="735">
        <v>379411.64</v>
      </c>
      <c r="J1127" s="735">
        <v>379411.64</v>
      </c>
      <c r="K1127" s="735">
        <v>379411.64</v>
      </c>
      <c r="L1127" s="735">
        <v>2622511.2200000002</v>
      </c>
    </row>
    <row r="1130" spans="1:12">
      <c r="A1130" s="732" t="s">
        <v>2361</v>
      </c>
      <c r="C1130" s="732" t="s">
        <v>2362</v>
      </c>
    </row>
    <row r="1131" spans="1:12">
      <c r="A1131" s="733" t="s">
        <v>1780</v>
      </c>
      <c r="B1131" s="733" t="s">
        <v>441</v>
      </c>
      <c r="F1131" s="734">
        <v>0</v>
      </c>
      <c r="G1131" s="734">
        <v>187638.96</v>
      </c>
      <c r="H1131" s="734">
        <v>187638.96</v>
      </c>
      <c r="I1131" s="734">
        <v>187638.96</v>
      </c>
      <c r="J1131" s="734">
        <v>187638.96</v>
      </c>
      <c r="K1131" s="734">
        <v>187638.96</v>
      </c>
      <c r="L1131" s="734">
        <v>0</v>
      </c>
    </row>
    <row r="1132" spans="1:12">
      <c r="E1132" s="730" t="s">
        <v>2150</v>
      </c>
      <c r="F1132" s="735">
        <v>0</v>
      </c>
      <c r="G1132" s="735">
        <v>187638.96</v>
      </c>
      <c r="H1132" s="735">
        <v>187638.96</v>
      </c>
      <c r="I1132" s="735">
        <v>187638.96</v>
      </c>
      <c r="J1132" s="735">
        <v>187638.96</v>
      </c>
      <c r="K1132" s="735">
        <v>187638.96</v>
      </c>
      <c r="L1132" s="735">
        <v>0</v>
      </c>
    </row>
    <row r="1135" spans="1:12">
      <c r="A1135" s="732" t="s">
        <v>2363</v>
      </c>
      <c r="C1135" s="732" t="s">
        <v>2364</v>
      </c>
    </row>
    <row r="1136" spans="1:12">
      <c r="A1136" s="733" t="s">
        <v>946</v>
      </c>
      <c r="B1136" s="733" t="s">
        <v>387</v>
      </c>
      <c r="F1136" s="734">
        <v>0</v>
      </c>
      <c r="G1136" s="734">
        <v>20.399999999999999</v>
      </c>
      <c r="H1136" s="734">
        <v>20.399999999999999</v>
      </c>
      <c r="I1136" s="734">
        <v>0</v>
      </c>
      <c r="J1136" s="734">
        <v>0</v>
      </c>
      <c r="K1136" s="734">
        <v>0</v>
      </c>
      <c r="L1136" s="734">
        <v>20.399999999999999</v>
      </c>
    </row>
    <row r="1137" spans="1:12">
      <c r="A1137" s="733" t="s">
        <v>1780</v>
      </c>
      <c r="B1137" s="733" t="s">
        <v>441</v>
      </c>
      <c r="F1137" s="734">
        <v>0</v>
      </c>
      <c r="G1137" s="734">
        <v>356113</v>
      </c>
      <c r="H1137" s="734">
        <v>356113</v>
      </c>
      <c r="I1137" s="734">
        <v>356113</v>
      </c>
      <c r="J1137" s="734">
        <v>356113</v>
      </c>
      <c r="K1137" s="734">
        <v>356113</v>
      </c>
      <c r="L1137" s="734">
        <v>0</v>
      </c>
    </row>
    <row r="1138" spans="1:12">
      <c r="E1138" s="730" t="s">
        <v>2150</v>
      </c>
      <c r="F1138" s="735">
        <v>0</v>
      </c>
      <c r="G1138" s="735">
        <v>356133.4</v>
      </c>
      <c r="H1138" s="735">
        <v>356133.4</v>
      </c>
      <c r="I1138" s="735">
        <v>356113</v>
      </c>
      <c r="J1138" s="735">
        <v>356113</v>
      </c>
      <c r="K1138" s="735">
        <v>356113</v>
      </c>
      <c r="L1138" s="735">
        <v>20.399999999999999</v>
      </c>
    </row>
    <row r="1141" spans="1:12">
      <c r="A1141" s="732" t="s">
        <v>2365</v>
      </c>
      <c r="C1141" s="732" t="s">
        <v>2366</v>
      </c>
    </row>
    <row r="1142" spans="1:12">
      <c r="A1142" s="733" t="s">
        <v>928</v>
      </c>
      <c r="B1142" s="733" t="s">
        <v>380</v>
      </c>
      <c r="F1142" s="734">
        <v>0</v>
      </c>
      <c r="G1142" s="734">
        <v>22057.13</v>
      </c>
      <c r="H1142" s="734">
        <v>22057.13</v>
      </c>
      <c r="I1142" s="734">
        <v>22057.13</v>
      </c>
      <c r="J1142" s="734">
        <v>22057.13</v>
      </c>
      <c r="K1142" s="734">
        <v>0</v>
      </c>
      <c r="L1142" s="734">
        <v>0</v>
      </c>
    </row>
    <row r="1143" spans="1:12">
      <c r="A1143" s="733" t="s">
        <v>946</v>
      </c>
      <c r="B1143" s="733" t="s">
        <v>387</v>
      </c>
      <c r="F1143" s="734">
        <v>0</v>
      </c>
      <c r="G1143" s="734">
        <v>8.1300000000000008</v>
      </c>
      <c r="H1143" s="734">
        <v>8.1300000000000008</v>
      </c>
      <c r="I1143" s="734">
        <v>0</v>
      </c>
      <c r="J1143" s="734">
        <v>0</v>
      </c>
      <c r="K1143" s="734">
        <v>0</v>
      </c>
      <c r="L1143" s="734">
        <v>8.1300000000000008</v>
      </c>
    </row>
    <row r="1144" spans="1:12">
      <c r="E1144" s="730" t="s">
        <v>2150</v>
      </c>
      <c r="F1144" s="735">
        <v>0</v>
      </c>
      <c r="G1144" s="735">
        <v>22065.26</v>
      </c>
      <c r="H1144" s="735">
        <v>22065.26</v>
      </c>
      <c r="I1144" s="735">
        <v>22057.13</v>
      </c>
      <c r="J1144" s="735">
        <v>22057.13</v>
      </c>
      <c r="K1144" s="735">
        <v>0</v>
      </c>
      <c r="L1144" s="735">
        <v>8.1300000000000008</v>
      </c>
    </row>
    <row r="1147" spans="1:12">
      <c r="A1147" s="732" t="s">
        <v>2367</v>
      </c>
      <c r="C1147" s="732" t="s">
        <v>2368</v>
      </c>
    </row>
    <row r="1148" spans="1:12">
      <c r="A1148" s="733" t="s">
        <v>946</v>
      </c>
      <c r="B1148" s="733" t="s">
        <v>387</v>
      </c>
      <c r="F1148" s="734">
        <v>0</v>
      </c>
      <c r="G1148" s="734">
        <v>0.4</v>
      </c>
      <c r="H1148" s="734">
        <v>0.4</v>
      </c>
      <c r="I1148" s="734">
        <v>0</v>
      </c>
      <c r="J1148" s="734">
        <v>0</v>
      </c>
      <c r="K1148" s="734">
        <v>0</v>
      </c>
      <c r="L1148" s="734">
        <v>0.4</v>
      </c>
    </row>
    <row r="1149" spans="1:12">
      <c r="E1149" s="730" t="s">
        <v>2150</v>
      </c>
      <c r="F1149" s="735">
        <v>0</v>
      </c>
      <c r="G1149" s="735">
        <v>0.4</v>
      </c>
      <c r="H1149" s="735">
        <v>0.4</v>
      </c>
      <c r="I1149" s="735">
        <v>0</v>
      </c>
      <c r="J1149" s="735">
        <v>0</v>
      </c>
      <c r="K1149" s="735">
        <v>0</v>
      </c>
      <c r="L1149" s="735">
        <v>0.4</v>
      </c>
    </row>
    <row r="1152" spans="1:12">
      <c r="A1152" s="732" t="s">
        <v>2369</v>
      </c>
      <c r="C1152" s="732" t="s">
        <v>2368</v>
      </c>
    </row>
    <row r="1153" spans="1:12">
      <c r="A1153" s="733" t="s">
        <v>946</v>
      </c>
      <c r="B1153" s="733" t="s">
        <v>387</v>
      </c>
      <c r="F1153" s="734">
        <v>0</v>
      </c>
      <c r="G1153" s="734">
        <v>2343160.15</v>
      </c>
      <c r="H1153" s="734">
        <v>2343160.15</v>
      </c>
      <c r="I1153" s="734">
        <v>0</v>
      </c>
      <c r="J1153" s="734">
        <v>0</v>
      </c>
      <c r="K1153" s="734">
        <v>0</v>
      </c>
      <c r="L1153" s="734">
        <v>2343160.15</v>
      </c>
    </row>
    <row r="1154" spans="1:12">
      <c r="A1154" s="733" t="s">
        <v>1808</v>
      </c>
      <c r="B1154" s="733" t="s">
        <v>454</v>
      </c>
      <c r="F1154" s="734">
        <v>0</v>
      </c>
      <c r="G1154" s="734">
        <v>304550.76</v>
      </c>
      <c r="H1154" s="734">
        <v>304550.76</v>
      </c>
      <c r="I1154" s="734">
        <v>303932.11</v>
      </c>
      <c r="J1154" s="734">
        <v>303932.11</v>
      </c>
      <c r="K1154" s="734">
        <v>303932.11</v>
      </c>
      <c r="L1154" s="734">
        <v>618.65</v>
      </c>
    </row>
    <row r="1155" spans="1:12">
      <c r="E1155" s="730" t="s">
        <v>2150</v>
      </c>
      <c r="F1155" s="735">
        <v>0</v>
      </c>
      <c r="G1155" s="735">
        <v>2647710.91</v>
      </c>
      <c r="H1155" s="735">
        <v>2647710.91</v>
      </c>
      <c r="I1155" s="735">
        <v>303932.11</v>
      </c>
      <c r="J1155" s="735">
        <v>303932.11</v>
      </c>
      <c r="K1155" s="735">
        <v>303932.11</v>
      </c>
      <c r="L1155" s="735">
        <v>2343778.7999999998</v>
      </c>
    </row>
    <row r="1158" spans="1:12">
      <c r="A1158" s="732" t="s">
        <v>2370</v>
      </c>
      <c r="C1158" s="732" t="s">
        <v>2371</v>
      </c>
    </row>
    <row r="1159" spans="1:12">
      <c r="A1159" s="733" t="s">
        <v>1776</v>
      </c>
      <c r="B1159" s="733" t="s">
        <v>439</v>
      </c>
      <c r="F1159" s="734">
        <v>174099342</v>
      </c>
      <c r="G1159" s="734">
        <v>5474202.3300000001</v>
      </c>
      <c r="H1159" s="734">
        <v>179573544.33000001</v>
      </c>
      <c r="I1159" s="734">
        <v>179573544.33000001</v>
      </c>
      <c r="J1159" s="734">
        <v>179573544.33000001</v>
      </c>
      <c r="K1159" s="734">
        <v>177933209.06999999</v>
      </c>
      <c r="L1159" s="734">
        <v>0</v>
      </c>
    </row>
    <row r="1160" spans="1:12">
      <c r="E1160" s="730" t="s">
        <v>2150</v>
      </c>
      <c r="F1160" s="735">
        <v>174099342</v>
      </c>
      <c r="G1160" s="735">
        <v>5474202.3300000001</v>
      </c>
      <c r="H1160" s="735">
        <v>179573544.33000001</v>
      </c>
      <c r="I1160" s="735">
        <v>179573544.33000001</v>
      </c>
      <c r="J1160" s="735">
        <v>179573544.33000001</v>
      </c>
      <c r="K1160" s="735">
        <v>177933209.06999999</v>
      </c>
      <c r="L1160" s="735">
        <v>0</v>
      </c>
    </row>
    <row r="1163" spans="1:12">
      <c r="A1163" s="732" t="s">
        <v>2372</v>
      </c>
      <c r="C1163" s="732" t="s">
        <v>2373</v>
      </c>
    </row>
    <row r="1164" spans="1:12">
      <c r="A1164" s="733" t="s">
        <v>1776</v>
      </c>
      <c r="B1164" s="733" t="s">
        <v>439</v>
      </c>
      <c r="F1164" s="734">
        <v>0</v>
      </c>
      <c r="G1164" s="734">
        <v>34349.25</v>
      </c>
      <c r="H1164" s="734">
        <v>34349.25</v>
      </c>
      <c r="I1164" s="734">
        <v>34349.25</v>
      </c>
      <c r="J1164" s="734">
        <v>34349.25</v>
      </c>
      <c r="K1164" s="734">
        <v>34349.25</v>
      </c>
      <c r="L1164" s="734">
        <v>0</v>
      </c>
    </row>
    <row r="1165" spans="1:12">
      <c r="E1165" s="730" t="s">
        <v>2150</v>
      </c>
      <c r="F1165" s="735">
        <v>0</v>
      </c>
      <c r="G1165" s="735">
        <v>34349.25</v>
      </c>
      <c r="H1165" s="735">
        <v>34349.25</v>
      </c>
      <c r="I1165" s="735">
        <v>34349.25</v>
      </c>
      <c r="J1165" s="735">
        <v>34349.25</v>
      </c>
      <c r="K1165" s="735">
        <v>34349.25</v>
      </c>
      <c r="L1165" s="735">
        <v>0</v>
      </c>
    </row>
    <row r="1168" spans="1:12">
      <c r="A1168" s="732" t="s">
        <v>2374</v>
      </c>
      <c r="C1168" s="732" t="s">
        <v>2375</v>
      </c>
    </row>
    <row r="1169" spans="1:12">
      <c r="A1169" s="733" t="s">
        <v>946</v>
      </c>
      <c r="B1169" s="733" t="s">
        <v>387</v>
      </c>
      <c r="F1169" s="734">
        <v>0</v>
      </c>
      <c r="G1169" s="734">
        <v>401550.76</v>
      </c>
      <c r="H1169" s="734">
        <v>401550.76</v>
      </c>
      <c r="I1169" s="734">
        <v>0</v>
      </c>
      <c r="J1169" s="734">
        <v>0</v>
      </c>
      <c r="K1169" s="734">
        <v>0</v>
      </c>
      <c r="L1169" s="734">
        <v>401550.76</v>
      </c>
    </row>
    <row r="1170" spans="1:12">
      <c r="A1170" s="733" t="s">
        <v>970</v>
      </c>
      <c r="B1170" s="733" t="s">
        <v>398</v>
      </c>
      <c r="F1170" s="734">
        <v>0</v>
      </c>
      <c r="G1170" s="734">
        <v>76518210.540000007</v>
      </c>
      <c r="H1170" s="734">
        <v>76518210.540000007</v>
      </c>
      <c r="I1170" s="734">
        <v>76518210.540000007</v>
      </c>
      <c r="J1170" s="734">
        <v>76518210.540000007</v>
      </c>
      <c r="K1170" s="734">
        <v>76518210.540000007</v>
      </c>
      <c r="L1170" s="734">
        <v>0</v>
      </c>
    </row>
    <row r="1171" spans="1:12">
      <c r="E1171" s="730" t="s">
        <v>2150</v>
      </c>
      <c r="F1171" s="735">
        <v>0</v>
      </c>
      <c r="G1171" s="735">
        <v>76919761.300000012</v>
      </c>
      <c r="H1171" s="735">
        <v>76919761.300000012</v>
      </c>
      <c r="I1171" s="735">
        <v>76518210.540000007</v>
      </c>
      <c r="J1171" s="735">
        <v>76518210.540000007</v>
      </c>
      <c r="K1171" s="735">
        <v>76518210.540000007</v>
      </c>
      <c r="L1171" s="735">
        <v>401550.76</v>
      </c>
    </row>
    <row r="1174" spans="1:12">
      <c r="A1174" s="732" t="s">
        <v>2376</v>
      </c>
      <c r="C1174" s="732" t="s">
        <v>2375</v>
      </c>
    </row>
    <row r="1175" spans="1:12">
      <c r="A1175" s="733" t="s">
        <v>946</v>
      </c>
      <c r="B1175" s="733" t="s">
        <v>387</v>
      </c>
      <c r="F1175" s="734">
        <v>222678586</v>
      </c>
      <c r="G1175" s="734">
        <v>-222678586</v>
      </c>
      <c r="H1175" s="734">
        <v>0</v>
      </c>
      <c r="I1175" s="734">
        <v>0</v>
      </c>
      <c r="J1175" s="734">
        <v>0</v>
      </c>
      <c r="K1175" s="734">
        <v>0</v>
      </c>
      <c r="L1175" s="734">
        <v>0</v>
      </c>
    </row>
    <row r="1176" spans="1:12">
      <c r="A1176" s="733" t="s">
        <v>970</v>
      </c>
      <c r="B1176" s="733" t="s">
        <v>398</v>
      </c>
      <c r="F1176" s="734">
        <v>0</v>
      </c>
      <c r="G1176" s="734">
        <v>220007608</v>
      </c>
      <c r="H1176" s="734">
        <v>220007608</v>
      </c>
      <c r="I1176" s="734">
        <v>183079513.03</v>
      </c>
      <c r="J1176" s="734">
        <v>183079513.03</v>
      </c>
      <c r="K1176" s="734">
        <v>182693042.78999999</v>
      </c>
      <c r="L1176" s="734">
        <v>36928094.969999999</v>
      </c>
    </row>
    <row r="1177" spans="1:12">
      <c r="E1177" s="730" t="s">
        <v>2150</v>
      </c>
      <c r="F1177" s="735">
        <v>222678586</v>
      </c>
      <c r="G1177" s="735">
        <v>-2670978</v>
      </c>
      <c r="H1177" s="735">
        <v>220007608</v>
      </c>
      <c r="I1177" s="735">
        <v>183079513.03</v>
      </c>
      <c r="J1177" s="735">
        <v>183079513.03</v>
      </c>
      <c r="K1177" s="735">
        <v>182693042.78999999</v>
      </c>
      <c r="L1177" s="735">
        <v>36928094.969999999</v>
      </c>
    </row>
    <row r="1180" spans="1:12">
      <c r="A1180" s="732" t="s">
        <v>2377</v>
      </c>
      <c r="C1180" s="732" t="s">
        <v>2378</v>
      </c>
    </row>
    <row r="1181" spans="1:12">
      <c r="A1181" s="733" t="s">
        <v>946</v>
      </c>
      <c r="B1181" s="733" t="s">
        <v>387</v>
      </c>
      <c r="F1181" s="734">
        <v>0</v>
      </c>
      <c r="G1181" s="734">
        <v>3946.29</v>
      </c>
      <c r="H1181" s="734">
        <v>3946.29</v>
      </c>
      <c r="I1181" s="734">
        <v>0</v>
      </c>
      <c r="J1181" s="734">
        <v>0</v>
      </c>
      <c r="K1181" s="734">
        <v>0</v>
      </c>
      <c r="L1181" s="734">
        <v>3946.29</v>
      </c>
    </row>
    <row r="1182" spans="1:12">
      <c r="E1182" s="730" t="s">
        <v>2150</v>
      </c>
      <c r="F1182" s="735">
        <v>0</v>
      </c>
      <c r="G1182" s="735">
        <v>3946.29</v>
      </c>
      <c r="H1182" s="735">
        <v>3946.29</v>
      </c>
      <c r="I1182" s="735">
        <v>0</v>
      </c>
      <c r="J1182" s="735">
        <v>0</v>
      </c>
      <c r="K1182" s="735">
        <v>0</v>
      </c>
      <c r="L1182" s="735">
        <v>3946.29</v>
      </c>
    </row>
    <row r="1185" spans="1:12">
      <c r="A1185" s="732" t="s">
        <v>2379</v>
      </c>
      <c r="C1185" s="732" t="s">
        <v>2378</v>
      </c>
    </row>
    <row r="1186" spans="1:12">
      <c r="A1186" s="733" t="s">
        <v>946</v>
      </c>
      <c r="B1186" s="733" t="s">
        <v>387</v>
      </c>
      <c r="F1186" s="734">
        <v>0</v>
      </c>
      <c r="G1186" s="734">
        <v>0.94</v>
      </c>
      <c r="H1186" s="734">
        <v>0.94</v>
      </c>
      <c r="I1186" s="734">
        <v>0</v>
      </c>
      <c r="J1186" s="734">
        <v>0</v>
      </c>
      <c r="K1186" s="734">
        <v>0</v>
      </c>
      <c r="L1186" s="734">
        <v>0.94</v>
      </c>
    </row>
    <row r="1187" spans="1:12">
      <c r="A1187" s="733" t="s">
        <v>970</v>
      </c>
      <c r="B1187" s="733" t="s">
        <v>398</v>
      </c>
      <c r="F1187" s="734">
        <v>0</v>
      </c>
      <c r="G1187" s="734">
        <v>627799</v>
      </c>
      <c r="H1187" s="734">
        <v>627799</v>
      </c>
      <c r="I1187" s="734">
        <v>627500</v>
      </c>
      <c r="J1187" s="734">
        <v>627500</v>
      </c>
      <c r="K1187" s="734">
        <v>627500</v>
      </c>
      <c r="L1187" s="734">
        <v>299</v>
      </c>
    </row>
    <row r="1188" spans="1:12">
      <c r="E1188" s="730" t="s">
        <v>2150</v>
      </c>
      <c r="F1188" s="735">
        <v>0</v>
      </c>
      <c r="G1188" s="735">
        <v>627799.93999999994</v>
      </c>
      <c r="H1188" s="735">
        <v>627799.93999999994</v>
      </c>
      <c r="I1188" s="735">
        <v>627500</v>
      </c>
      <c r="J1188" s="735">
        <v>627500</v>
      </c>
      <c r="K1188" s="735">
        <v>627500</v>
      </c>
      <c r="L1188" s="735">
        <v>299.94</v>
      </c>
    </row>
    <row r="1191" spans="1:12">
      <c r="A1191" s="732" t="s">
        <v>2380</v>
      </c>
      <c r="C1191" s="732" t="s">
        <v>2381</v>
      </c>
    </row>
    <row r="1192" spans="1:12">
      <c r="A1192" s="733" t="s">
        <v>928</v>
      </c>
      <c r="B1192" s="733" t="s">
        <v>380</v>
      </c>
      <c r="F1192" s="734">
        <v>0</v>
      </c>
      <c r="G1192" s="734">
        <v>132847419.59999999</v>
      </c>
      <c r="H1192" s="734">
        <v>132847419.59999999</v>
      </c>
      <c r="I1192" s="734">
        <v>122560375.75</v>
      </c>
      <c r="J1192" s="734">
        <v>122560375.75</v>
      </c>
      <c r="K1192" s="734">
        <v>122560375.75</v>
      </c>
      <c r="L1192" s="734">
        <v>10287043.85</v>
      </c>
    </row>
    <row r="1193" spans="1:12">
      <c r="A1193" s="733" t="s">
        <v>946</v>
      </c>
      <c r="B1193" s="733" t="s">
        <v>387</v>
      </c>
      <c r="F1193" s="734">
        <v>550937341.95000005</v>
      </c>
      <c r="G1193" s="734">
        <v>-550937341.95000005</v>
      </c>
      <c r="H1193" s="734">
        <v>0</v>
      </c>
      <c r="I1193" s="734">
        <v>0</v>
      </c>
      <c r="J1193" s="734">
        <v>0</v>
      </c>
      <c r="K1193" s="734">
        <v>0</v>
      </c>
      <c r="L1193" s="734">
        <v>0</v>
      </c>
    </row>
    <row r="1194" spans="1:12">
      <c r="A1194" s="733" t="s">
        <v>948</v>
      </c>
      <c r="B1194" s="733" t="s">
        <v>388</v>
      </c>
      <c r="F1194" s="734">
        <v>1382403122.05</v>
      </c>
      <c r="G1194" s="734">
        <v>281752533.32999998</v>
      </c>
      <c r="H1194" s="734">
        <v>1664155655.3800001</v>
      </c>
      <c r="I1194" s="734">
        <v>1664155655.28</v>
      </c>
      <c r="J1194" s="734">
        <v>1664155655.28</v>
      </c>
      <c r="K1194" s="734">
        <v>1664155655.28</v>
      </c>
      <c r="L1194" s="734">
        <v>0.1</v>
      </c>
    </row>
    <row r="1195" spans="1:12">
      <c r="A1195" s="733" t="s">
        <v>950</v>
      </c>
      <c r="B1195" s="733" t="s">
        <v>389</v>
      </c>
      <c r="F1195" s="734">
        <v>0</v>
      </c>
      <c r="G1195" s="734">
        <v>20176198.239999998</v>
      </c>
      <c r="H1195" s="734">
        <v>20176198.239999998</v>
      </c>
      <c r="I1195" s="734">
        <v>0</v>
      </c>
      <c r="J1195" s="734">
        <v>0</v>
      </c>
      <c r="K1195" s="734">
        <v>0</v>
      </c>
      <c r="L1195" s="734">
        <v>20176198.239999998</v>
      </c>
    </row>
    <row r="1196" spans="1:12">
      <c r="A1196" s="733" t="s">
        <v>1772</v>
      </c>
      <c r="B1196" s="733" t="s">
        <v>438</v>
      </c>
      <c r="F1196" s="734">
        <v>0</v>
      </c>
      <c r="G1196" s="734">
        <v>30000000</v>
      </c>
      <c r="H1196" s="734">
        <v>30000000</v>
      </c>
      <c r="I1196" s="734">
        <v>29918684.739999998</v>
      </c>
      <c r="J1196" s="734">
        <v>29918684.739999998</v>
      </c>
      <c r="K1196" s="734">
        <v>29918684.739999998</v>
      </c>
      <c r="L1196" s="734">
        <v>81315.259999999995</v>
      </c>
    </row>
    <row r="1197" spans="1:12">
      <c r="A1197" s="733" t="s">
        <v>2238</v>
      </c>
      <c r="B1197" s="733" t="s">
        <v>481</v>
      </c>
      <c r="F1197" s="734">
        <v>414800000</v>
      </c>
      <c r="G1197" s="734">
        <v>1432141.78</v>
      </c>
      <c r="H1197" s="734">
        <v>416232141.77999997</v>
      </c>
      <c r="I1197" s="734">
        <v>416228027.06</v>
      </c>
      <c r="J1197" s="734">
        <v>416228027.06</v>
      </c>
      <c r="K1197" s="734">
        <v>416228027.06</v>
      </c>
      <c r="L1197" s="734">
        <v>4114.72</v>
      </c>
    </row>
    <row r="1198" spans="1:12">
      <c r="E1198" s="730" t="s">
        <v>2150</v>
      </c>
      <c r="F1198" s="735">
        <v>2348140464</v>
      </c>
      <c r="G1198" s="735">
        <v>-84729049.000000075</v>
      </c>
      <c r="H1198" s="735">
        <v>2263411415</v>
      </c>
      <c r="I1198" s="735">
        <v>2232862742.8299999</v>
      </c>
      <c r="J1198" s="735">
        <v>2232862742.8299999</v>
      </c>
      <c r="K1198" s="735">
        <v>2232862742.8299999</v>
      </c>
      <c r="L1198" s="735">
        <v>30548672.170000002</v>
      </c>
    </row>
    <row r="1201" spans="1:12">
      <c r="A1201" s="732" t="s">
        <v>2382</v>
      </c>
      <c r="C1201" s="732" t="s">
        <v>2383</v>
      </c>
    </row>
    <row r="1202" spans="1:12">
      <c r="A1202" s="733" t="s">
        <v>950</v>
      </c>
      <c r="B1202" s="733" t="s">
        <v>389</v>
      </c>
      <c r="F1202" s="734">
        <v>0</v>
      </c>
      <c r="G1202" s="734">
        <v>1623801.76</v>
      </c>
      <c r="H1202" s="734">
        <v>1623801.76</v>
      </c>
      <c r="I1202" s="734">
        <v>0</v>
      </c>
      <c r="J1202" s="734">
        <v>0</v>
      </c>
      <c r="K1202" s="734">
        <v>0</v>
      </c>
      <c r="L1202" s="734">
        <v>1623801.76</v>
      </c>
    </row>
    <row r="1203" spans="1:12">
      <c r="A1203" s="733" t="s">
        <v>2238</v>
      </c>
      <c r="B1203" s="733" t="s">
        <v>481</v>
      </c>
      <c r="F1203" s="734">
        <v>0</v>
      </c>
      <c r="G1203" s="734">
        <v>2768986.36</v>
      </c>
      <c r="H1203" s="734">
        <v>2768986.36</v>
      </c>
      <c r="I1203" s="734">
        <v>2768986.36</v>
      </c>
      <c r="J1203" s="734">
        <v>2768986.36</v>
      </c>
      <c r="K1203" s="734">
        <v>2768986.36</v>
      </c>
      <c r="L1203" s="734">
        <v>0</v>
      </c>
    </row>
    <row r="1204" spans="1:12">
      <c r="E1204" s="730" t="s">
        <v>2150</v>
      </c>
      <c r="F1204" s="735">
        <v>0</v>
      </c>
      <c r="G1204" s="735">
        <v>4392788.12</v>
      </c>
      <c r="H1204" s="735">
        <v>4392788.12</v>
      </c>
      <c r="I1204" s="735">
        <v>2768986.36</v>
      </c>
      <c r="J1204" s="735">
        <v>2768986.36</v>
      </c>
      <c r="K1204" s="735">
        <v>2768986.36</v>
      </c>
      <c r="L1204" s="735">
        <v>1623801.76</v>
      </c>
    </row>
    <row r="1207" spans="1:12">
      <c r="A1207" s="732" t="s">
        <v>2384</v>
      </c>
      <c r="C1207" s="732" t="s">
        <v>2385</v>
      </c>
    </row>
    <row r="1208" spans="1:12">
      <c r="A1208" s="733" t="s">
        <v>946</v>
      </c>
      <c r="B1208" s="733" t="s">
        <v>387</v>
      </c>
      <c r="F1208" s="734">
        <v>4474150</v>
      </c>
      <c r="G1208" s="734">
        <v>0</v>
      </c>
      <c r="H1208" s="734">
        <v>4474150</v>
      </c>
      <c r="I1208" s="734">
        <v>0</v>
      </c>
      <c r="J1208" s="734">
        <v>0</v>
      </c>
      <c r="K1208" s="734">
        <v>0</v>
      </c>
      <c r="L1208" s="734">
        <v>4474150</v>
      </c>
    </row>
    <row r="1209" spans="1:12">
      <c r="E1209" s="730" t="s">
        <v>2150</v>
      </c>
      <c r="F1209" s="735">
        <v>4474150</v>
      </c>
      <c r="G1209" s="735">
        <v>0</v>
      </c>
      <c r="H1209" s="735">
        <v>4474150</v>
      </c>
      <c r="I1209" s="735">
        <v>0</v>
      </c>
      <c r="J1209" s="735">
        <v>0</v>
      </c>
      <c r="K1209" s="735">
        <v>0</v>
      </c>
      <c r="L1209" s="735">
        <v>4474150</v>
      </c>
    </row>
    <row r="1212" spans="1:12">
      <c r="A1212" s="732" t="s">
        <v>2386</v>
      </c>
      <c r="C1212" s="732" t="s">
        <v>2387</v>
      </c>
    </row>
    <row r="1213" spans="1:12">
      <c r="A1213" s="733" t="s">
        <v>976</v>
      </c>
      <c r="B1213" s="733" t="s">
        <v>401</v>
      </c>
      <c r="F1213" s="734">
        <v>0</v>
      </c>
      <c r="G1213" s="734">
        <v>2197999.92</v>
      </c>
      <c r="H1213" s="734">
        <v>2197999.92</v>
      </c>
      <c r="I1213" s="734">
        <v>2197999.92</v>
      </c>
      <c r="J1213" s="734">
        <v>2197999.92</v>
      </c>
      <c r="K1213" s="734">
        <v>2197999.92</v>
      </c>
      <c r="L1213" s="734">
        <v>0</v>
      </c>
    </row>
    <row r="1214" spans="1:12">
      <c r="E1214" s="730" t="s">
        <v>2150</v>
      </c>
      <c r="F1214" s="735">
        <v>0</v>
      </c>
      <c r="G1214" s="735">
        <v>2197999.92</v>
      </c>
      <c r="H1214" s="735">
        <v>2197999.92</v>
      </c>
      <c r="I1214" s="735">
        <v>2197999.92</v>
      </c>
      <c r="J1214" s="735">
        <v>2197999.92</v>
      </c>
      <c r="K1214" s="735">
        <v>2197999.92</v>
      </c>
      <c r="L1214" s="735">
        <v>0</v>
      </c>
    </row>
    <row r="1217" spans="1:12">
      <c r="A1217" s="732" t="s">
        <v>2388</v>
      </c>
      <c r="C1217" s="732" t="s">
        <v>2389</v>
      </c>
    </row>
    <row r="1218" spans="1:12">
      <c r="A1218" s="733" t="s">
        <v>976</v>
      </c>
      <c r="B1218" s="733" t="s">
        <v>401</v>
      </c>
      <c r="F1218" s="734">
        <v>0</v>
      </c>
      <c r="G1218" s="734">
        <v>1338894.32</v>
      </c>
      <c r="H1218" s="734">
        <v>1338894.32</v>
      </c>
      <c r="I1218" s="734">
        <v>1336000</v>
      </c>
      <c r="J1218" s="734">
        <v>1336000</v>
      </c>
      <c r="K1218" s="734">
        <v>1336000</v>
      </c>
      <c r="L1218" s="734">
        <v>2894.32</v>
      </c>
    </row>
    <row r="1219" spans="1:12">
      <c r="E1219" s="730" t="s">
        <v>2150</v>
      </c>
      <c r="F1219" s="735">
        <v>0</v>
      </c>
      <c r="G1219" s="735">
        <v>1338894.32</v>
      </c>
      <c r="H1219" s="735">
        <v>1338894.32</v>
      </c>
      <c r="I1219" s="735">
        <v>1336000</v>
      </c>
      <c r="J1219" s="735">
        <v>1336000</v>
      </c>
      <c r="K1219" s="735">
        <v>1336000</v>
      </c>
      <c r="L1219" s="735">
        <v>2894.32</v>
      </c>
    </row>
    <row r="1222" spans="1:12">
      <c r="A1222" s="732" t="s">
        <v>2390</v>
      </c>
      <c r="C1222" s="732" t="s">
        <v>2391</v>
      </c>
    </row>
    <row r="1223" spans="1:12">
      <c r="A1223" s="733" t="s">
        <v>948</v>
      </c>
      <c r="B1223" s="733" t="s">
        <v>388</v>
      </c>
      <c r="F1223" s="734">
        <v>5437389</v>
      </c>
      <c r="G1223" s="734">
        <v>0</v>
      </c>
      <c r="H1223" s="734">
        <v>5437389</v>
      </c>
      <c r="I1223" s="734">
        <v>881790.99</v>
      </c>
      <c r="J1223" s="734">
        <v>881790.99</v>
      </c>
      <c r="K1223" s="734">
        <v>881790.99</v>
      </c>
      <c r="L1223" s="734">
        <v>4555598.01</v>
      </c>
    </row>
    <row r="1224" spans="1:12">
      <c r="E1224" s="730" t="s">
        <v>2150</v>
      </c>
      <c r="F1224" s="735">
        <v>5437389</v>
      </c>
      <c r="G1224" s="735">
        <v>0</v>
      </c>
      <c r="H1224" s="735">
        <v>5437389</v>
      </c>
      <c r="I1224" s="735">
        <v>881790.99</v>
      </c>
      <c r="J1224" s="735">
        <v>881790.99</v>
      </c>
      <c r="K1224" s="735">
        <v>881790.99</v>
      </c>
      <c r="L1224" s="735">
        <v>4555598.01</v>
      </c>
    </row>
    <row r="1227" spans="1:12">
      <c r="A1227" s="732" t="s">
        <v>2392</v>
      </c>
      <c r="C1227" s="732" t="s">
        <v>2393</v>
      </c>
    </row>
    <row r="1228" spans="1:12">
      <c r="A1228" s="733" t="s">
        <v>1826</v>
      </c>
      <c r="B1228" s="733" t="s">
        <v>462</v>
      </c>
      <c r="F1228" s="734">
        <v>0</v>
      </c>
      <c r="G1228" s="734">
        <v>2969.31</v>
      </c>
      <c r="H1228" s="734">
        <v>2969.31</v>
      </c>
      <c r="I1228" s="734">
        <v>0</v>
      </c>
      <c r="J1228" s="734">
        <v>0</v>
      </c>
      <c r="K1228" s="734">
        <v>0</v>
      </c>
      <c r="L1228" s="734">
        <v>2969.31</v>
      </c>
    </row>
    <row r="1229" spans="1:12">
      <c r="E1229" s="730" t="s">
        <v>2150</v>
      </c>
      <c r="F1229" s="735">
        <v>0</v>
      </c>
      <c r="G1229" s="735">
        <v>2969.31</v>
      </c>
      <c r="H1229" s="735">
        <v>2969.31</v>
      </c>
      <c r="I1229" s="735">
        <v>0</v>
      </c>
      <c r="J1229" s="735">
        <v>0</v>
      </c>
      <c r="K1229" s="735">
        <v>0</v>
      </c>
      <c r="L1229" s="735">
        <v>2969.31</v>
      </c>
    </row>
    <row r="1232" spans="1:12">
      <c r="A1232" s="732" t="s">
        <v>2394</v>
      </c>
      <c r="C1232" s="732" t="s">
        <v>2395</v>
      </c>
    </row>
    <row r="1233" spans="1:12">
      <c r="A1233" s="733" t="s">
        <v>1826</v>
      </c>
      <c r="B1233" s="733" t="s">
        <v>462</v>
      </c>
      <c r="F1233" s="734">
        <v>0</v>
      </c>
      <c r="G1233" s="734">
        <v>1959.32</v>
      </c>
      <c r="H1233" s="734">
        <v>1959.32</v>
      </c>
      <c r="I1233" s="734">
        <v>0</v>
      </c>
      <c r="J1233" s="734">
        <v>0</v>
      </c>
      <c r="K1233" s="734">
        <v>0</v>
      </c>
      <c r="L1233" s="734">
        <v>1959.32</v>
      </c>
    </row>
    <row r="1234" spans="1:12">
      <c r="E1234" s="730" t="s">
        <v>2150</v>
      </c>
      <c r="F1234" s="735">
        <v>0</v>
      </c>
      <c r="G1234" s="735">
        <v>1959.32</v>
      </c>
      <c r="H1234" s="735">
        <v>1959.32</v>
      </c>
      <c r="I1234" s="735">
        <v>0</v>
      </c>
      <c r="J1234" s="735">
        <v>0</v>
      </c>
      <c r="K1234" s="735">
        <v>0</v>
      </c>
      <c r="L1234" s="735">
        <v>1959.32</v>
      </c>
    </row>
    <row r="1237" spans="1:12">
      <c r="A1237" s="732" t="s">
        <v>2396</v>
      </c>
      <c r="C1237" s="732" t="s">
        <v>2397</v>
      </c>
    </row>
    <row r="1238" spans="1:12">
      <c r="A1238" s="733" t="s">
        <v>1778</v>
      </c>
      <c r="B1238" s="733" t="s">
        <v>440</v>
      </c>
      <c r="F1238" s="734">
        <v>0</v>
      </c>
      <c r="G1238" s="734">
        <v>12536586.630000001</v>
      </c>
      <c r="H1238" s="734">
        <v>12536586.630000001</v>
      </c>
      <c r="I1238" s="734">
        <v>12535587.060000001</v>
      </c>
      <c r="J1238" s="734">
        <v>12535587.060000001</v>
      </c>
      <c r="K1238" s="734">
        <v>12535587.060000001</v>
      </c>
      <c r="L1238" s="734">
        <v>999.57</v>
      </c>
    </row>
    <row r="1239" spans="1:12">
      <c r="E1239" s="730" t="s">
        <v>2150</v>
      </c>
      <c r="F1239" s="735">
        <v>0</v>
      </c>
      <c r="G1239" s="735">
        <v>12536586.630000001</v>
      </c>
      <c r="H1239" s="735">
        <v>12536586.630000001</v>
      </c>
      <c r="I1239" s="735">
        <v>12535587.060000001</v>
      </c>
      <c r="J1239" s="735">
        <v>12535587.060000001</v>
      </c>
      <c r="K1239" s="735">
        <v>12535587.060000001</v>
      </c>
      <c r="L1239" s="735">
        <v>999.57</v>
      </c>
    </row>
    <row r="1242" spans="1:12">
      <c r="A1242" s="732" t="s">
        <v>2398</v>
      </c>
      <c r="C1242" s="732" t="s">
        <v>2399</v>
      </c>
    </row>
    <row r="1243" spans="1:12">
      <c r="A1243" s="733" t="s">
        <v>1778</v>
      </c>
      <c r="B1243" s="733" t="s">
        <v>440</v>
      </c>
      <c r="F1243" s="734">
        <v>0</v>
      </c>
      <c r="G1243" s="734">
        <v>6186937.8799999999</v>
      </c>
      <c r="H1243" s="734">
        <v>6186937.8799999999</v>
      </c>
      <c r="I1243" s="734">
        <v>6185712.6500000004</v>
      </c>
      <c r="J1243" s="734">
        <v>6185712.6500000004</v>
      </c>
      <c r="K1243" s="734">
        <v>2912876.09</v>
      </c>
      <c r="L1243" s="734">
        <v>1225.23</v>
      </c>
    </row>
    <row r="1244" spans="1:12">
      <c r="E1244" s="730" t="s">
        <v>2150</v>
      </c>
      <c r="F1244" s="735">
        <v>0</v>
      </c>
      <c r="G1244" s="735">
        <v>6186937.8799999999</v>
      </c>
      <c r="H1244" s="735">
        <v>6186937.8799999999</v>
      </c>
      <c r="I1244" s="735">
        <v>6185712.6500000004</v>
      </c>
      <c r="J1244" s="735">
        <v>6185712.6500000004</v>
      </c>
      <c r="K1244" s="735">
        <v>2912876.09</v>
      </c>
      <c r="L1244" s="735">
        <v>1225.23</v>
      </c>
    </row>
    <row r="1247" spans="1:12">
      <c r="A1247" s="732" t="s">
        <v>2400</v>
      </c>
      <c r="C1247" s="732" t="s">
        <v>2401</v>
      </c>
    </row>
    <row r="1248" spans="1:12">
      <c r="A1248" s="733" t="s">
        <v>1812</v>
      </c>
      <c r="B1248" s="733" t="s">
        <v>456</v>
      </c>
      <c r="F1248" s="734">
        <v>0</v>
      </c>
      <c r="G1248" s="734">
        <v>4745.8</v>
      </c>
      <c r="H1248" s="734">
        <v>4745.8</v>
      </c>
      <c r="I1248" s="734">
        <v>0</v>
      </c>
      <c r="J1248" s="734">
        <v>0</v>
      </c>
      <c r="K1248" s="734">
        <v>0</v>
      </c>
      <c r="L1248" s="734">
        <v>4745.8</v>
      </c>
    </row>
    <row r="1249" spans="1:12">
      <c r="E1249" s="730" t="s">
        <v>2150</v>
      </c>
      <c r="F1249" s="735">
        <v>0</v>
      </c>
      <c r="G1249" s="735">
        <v>4745.8</v>
      </c>
      <c r="H1249" s="735">
        <v>4745.8</v>
      </c>
      <c r="I1249" s="735">
        <v>0</v>
      </c>
      <c r="J1249" s="735">
        <v>0</v>
      </c>
      <c r="K1249" s="735">
        <v>0</v>
      </c>
      <c r="L1249" s="735">
        <v>4745.8</v>
      </c>
    </row>
    <row r="1252" spans="1:12">
      <c r="A1252" s="732" t="s">
        <v>2402</v>
      </c>
      <c r="C1252" s="732" t="s">
        <v>2401</v>
      </c>
    </row>
    <row r="1253" spans="1:12">
      <c r="A1253" s="733" t="s">
        <v>1812</v>
      </c>
      <c r="B1253" s="733" t="s">
        <v>456</v>
      </c>
      <c r="F1253" s="734">
        <v>0</v>
      </c>
      <c r="G1253" s="734">
        <v>340685.73</v>
      </c>
      <c r="H1253" s="734">
        <v>340685.73</v>
      </c>
      <c r="I1253" s="734">
        <v>80233.179999999993</v>
      </c>
      <c r="J1253" s="734">
        <v>80233.179999999993</v>
      </c>
      <c r="K1253" s="734">
        <v>80233.179999999993</v>
      </c>
      <c r="L1253" s="734">
        <v>260452.55</v>
      </c>
    </row>
    <row r="1254" spans="1:12">
      <c r="E1254" s="730" t="s">
        <v>2150</v>
      </c>
      <c r="F1254" s="735">
        <v>0</v>
      </c>
      <c r="G1254" s="735">
        <v>340685.73</v>
      </c>
      <c r="H1254" s="735">
        <v>340685.73</v>
      </c>
      <c r="I1254" s="735">
        <v>80233.179999999993</v>
      </c>
      <c r="J1254" s="735">
        <v>80233.179999999993</v>
      </c>
      <c r="K1254" s="735">
        <v>80233.179999999993</v>
      </c>
      <c r="L1254" s="735">
        <v>260452.55</v>
      </c>
    </row>
    <row r="1257" spans="1:12">
      <c r="A1257" s="732" t="s">
        <v>2403</v>
      </c>
      <c r="C1257" s="732" t="s">
        <v>2401</v>
      </c>
    </row>
    <row r="1258" spans="1:12">
      <c r="A1258" s="733" t="s">
        <v>1812</v>
      </c>
      <c r="B1258" s="733" t="s">
        <v>456</v>
      </c>
      <c r="F1258" s="734">
        <v>0</v>
      </c>
      <c r="G1258" s="734">
        <v>285725.49</v>
      </c>
      <c r="H1258" s="734">
        <v>285725.49</v>
      </c>
      <c r="I1258" s="734">
        <v>285725.49</v>
      </c>
      <c r="J1258" s="734">
        <v>285725.49</v>
      </c>
      <c r="K1258" s="734">
        <v>285725.49</v>
      </c>
      <c r="L1258" s="734">
        <v>0</v>
      </c>
    </row>
    <row r="1259" spans="1:12">
      <c r="E1259" s="730" t="s">
        <v>2150</v>
      </c>
      <c r="F1259" s="735">
        <v>0</v>
      </c>
      <c r="G1259" s="735">
        <v>285725.49</v>
      </c>
      <c r="H1259" s="735">
        <v>285725.49</v>
      </c>
      <c r="I1259" s="735">
        <v>285725.49</v>
      </c>
      <c r="J1259" s="735">
        <v>285725.49</v>
      </c>
      <c r="K1259" s="735">
        <v>285725.49</v>
      </c>
      <c r="L1259" s="735">
        <v>0</v>
      </c>
    </row>
    <row r="1262" spans="1:12">
      <c r="A1262" s="732" t="s">
        <v>2404</v>
      </c>
      <c r="C1262" s="732" t="s">
        <v>2405</v>
      </c>
    </row>
    <row r="1263" spans="1:12">
      <c r="A1263" s="733" t="s">
        <v>1808</v>
      </c>
      <c r="B1263" s="733" t="s">
        <v>454</v>
      </c>
      <c r="F1263" s="734">
        <v>0</v>
      </c>
      <c r="G1263" s="734">
        <v>678097.09</v>
      </c>
      <c r="H1263" s="734">
        <v>678097.09</v>
      </c>
      <c r="I1263" s="734">
        <v>0</v>
      </c>
      <c r="J1263" s="734">
        <v>0</v>
      </c>
      <c r="K1263" s="734">
        <v>0</v>
      </c>
      <c r="L1263" s="734">
        <v>678097.09</v>
      </c>
    </row>
    <row r="1264" spans="1:12">
      <c r="E1264" s="730" t="s">
        <v>2150</v>
      </c>
      <c r="F1264" s="735">
        <v>0</v>
      </c>
      <c r="G1264" s="735">
        <v>678097.09</v>
      </c>
      <c r="H1264" s="735">
        <v>678097.09</v>
      </c>
      <c r="I1264" s="735">
        <v>0</v>
      </c>
      <c r="J1264" s="735">
        <v>0</v>
      </c>
      <c r="K1264" s="735">
        <v>0</v>
      </c>
      <c r="L1264" s="735">
        <v>678097.09</v>
      </c>
    </row>
    <row r="1267" spans="1:12">
      <c r="A1267" s="732" t="s">
        <v>2406</v>
      </c>
      <c r="C1267" s="732" t="s">
        <v>2405</v>
      </c>
    </row>
    <row r="1268" spans="1:12">
      <c r="A1268" s="733" t="s">
        <v>1808</v>
      </c>
      <c r="B1268" s="733" t="s">
        <v>454</v>
      </c>
      <c r="F1268" s="734">
        <v>0</v>
      </c>
      <c r="G1268" s="734">
        <v>37999.72</v>
      </c>
      <c r="H1268" s="734">
        <v>37999.72</v>
      </c>
      <c r="I1268" s="734">
        <v>37999.72</v>
      </c>
      <c r="J1268" s="734">
        <v>37999.72</v>
      </c>
      <c r="K1268" s="734">
        <v>37999.72</v>
      </c>
      <c r="L1268" s="734">
        <v>0</v>
      </c>
    </row>
    <row r="1269" spans="1:12">
      <c r="E1269" s="730" t="s">
        <v>2150</v>
      </c>
      <c r="F1269" s="735">
        <v>0</v>
      </c>
      <c r="G1269" s="735">
        <v>37999.72</v>
      </c>
      <c r="H1269" s="735">
        <v>37999.72</v>
      </c>
      <c r="I1269" s="735">
        <v>37999.72</v>
      </c>
      <c r="J1269" s="735">
        <v>37999.72</v>
      </c>
      <c r="K1269" s="735">
        <v>37999.72</v>
      </c>
      <c r="L1269" s="735">
        <v>0</v>
      </c>
    </row>
    <row r="1272" spans="1:12">
      <c r="A1272" s="732" t="s">
        <v>2407</v>
      </c>
      <c r="C1272" s="732" t="s">
        <v>2408</v>
      </c>
    </row>
    <row r="1273" spans="1:12">
      <c r="A1273" s="733" t="s">
        <v>1806</v>
      </c>
      <c r="B1273" s="733" t="s">
        <v>453</v>
      </c>
      <c r="F1273" s="734">
        <v>0</v>
      </c>
      <c r="G1273" s="734">
        <v>437106.35</v>
      </c>
      <c r="H1273" s="734">
        <v>437106.35</v>
      </c>
      <c r="I1273" s="734">
        <v>0</v>
      </c>
      <c r="J1273" s="734">
        <v>0</v>
      </c>
      <c r="K1273" s="734">
        <v>0</v>
      </c>
      <c r="L1273" s="734">
        <v>437106.35</v>
      </c>
    </row>
    <row r="1274" spans="1:12">
      <c r="E1274" s="730" t="s">
        <v>2150</v>
      </c>
      <c r="F1274" s="735">
        <v>0</v>
      </c>
      <c r="G1274" s="735">
        <v>437106.35</v>
      </c>
      <c r="H1274" s="735">
        <v>437106.35</v>
      </c>
      <c r="I1274" s="735">
        <v>0</v>
      </c>
      <c r="J1274" s="735">
        <v>0</v>
      </c>
      <c r="K1274" s="735">
        <v>0</v>
      </c>
      <c r="L1274" s="735">
        <v>437106.35</v>
      </c>
    </row>
    <row r="1277" spans="1:12">
      <c r="A1277" s="732" t="s">
        <v>2409</v>
      </c>
      <c r="C1277" s="732" t="s">
        <v>2408</v>
      </c>
    </row>
    <row r="1278" spans="1:12">
      <c r="A1278" s="733" t="s">
        <v>1806</v>
      </c>
      <c r="B1278" s="733" t="s">
        <v>453</v>
      </c>
      <c r="F1278" s="734">
        <v>0</v>
      </c>
      <c r="G1278" s="734">
        <v>19751</v>
      </c>
      <c r="H1278" s="734">
        <v>19751</v>
      </c>
      <c r="I1278" s="734">
        <v>0</v>
      </c>
      <c r="J1278" s="734">
        <v>0</v>
      </c>
      <c r="K1278" s="734">
        <v>0</v>
      </c>
      <c r="L1278" s="734">
        <v>19751</v>
      </c>
    </row>
    <row r="1279" spans="1:12">
      <c r="E1279" s="730" t="s">
        <v>2150</v>
      </c>
      <c r="F1279" s="735">
        <v>0</v>
      </c>
      <c r="G1279" s="735">
        <v>19751</v>
      </c>
      <c r="H1279" s="735">
        <v>19751</v>
      </c>
      <c r="I1279" s="735">
        <v>0</v>
      </c>
      <c r="J1279" s="735">
        <v>0</v>
      </c>
      <c r="K1279" s="735">
        <v>0</v>
      </c>
      <c r="L1279" s="735">
        <v>19751</v>
      </c>
    </row>
    <row r="1282" spans="1:12">
      <c r="A1282" s="732" t="s">
        <v>2410</v>
      </c>
      <c r="C1282" s="732" t="s">
        <v>2411</v>
      </c>
    </row>
    <row r="1283" spans="1:12">
      <c r="A1283" s="733" t="s">
        <v>1814</v>
      </c>
      <c r="B1283" s="733" t="s">
        <v>457</v>
      </c>
      <c r="F1283" s="734">
        <v>0</v>
      </c>
      <c r="G1283" s="734">
        <v>911582.47</v>
      </c>
      <c r="H1283" s="734">
        <v>911582.47</v>
      </c>
      <c r="I1283" s="734">
        <v>0</v>
      </c>
      <c r="J1283" s="734">
        <v>0</v>
      </c>
      <c r="K1283" s="734">
        <v>0</v>
      </c>
      <c r="L1283" s="734">
        <v>911582.47</v>
      </c>
    </row>
    <row r="1284" spans="1:12">
      <c r="E1284" s="730" t="s">
        <v>2150</v>
      </c>
      <c r="F1284" s="735">
        <v>0</v>
      </c>
      <c r="G1284" s="735">
        <v>911582.47</v>
      </c>
      <c r="H1284" s="735">
        <v>911582.47</v>
      </c>
      <c r="I1284" s="735">
        <v>0</v>
      </c>
      <c r="J1284" s="735">
        <v>0</v>
      </c>
      <c r="K1284" s="735">
        <v>0</v>
      </c>
      <c r="L1284" s="735">
        <v>911582.47</v>
      </c>
    </row>
    <row r="1287" spans="1:12">
      <c r="A1287" s="732" t="s">
        <v>2412</v>
      </c>
      <c r="C1287" s="732" t="s">
        <v>2411</v>
      </c>
    </row>
    <row r="1288" spans="1:12">
      <c r="A1288" s="733" t="s">
        <v>1814</v>
      </c>
      <c r="B1288" s="733" t="s">
        <v>457</v>
      </c>
      <c r="F1288" s="734">
        <v>0</v>
      </c>
      <c r="G1288" s="734">
        <v>72868.429999999993</v>
      </c>
      <c r="H1288" s="734">
        <v>72868.429999999993</v>
      </c>
      <c r="I1288" s="734">
        <v>72868.429999999993</v>
      </c>
      <c r="J1288" s="734">
        <v>72868.429999999993</v>
      </c>
      <c r="K1288" s="734">
        <v>72868.429999999993</v>
      </c>
      <c r="L1288" s="734">
        <v>0</v>
      </c>
    </row>
    <row r="1289" spans="1:12">
      <c r="E1289" s="730" t="s">
        <v>2150</v>
      </c>
      <c r="F1289" s="735">
        <v>0</v>
      </c>
      <c r="G1289" s="735">
        <v>72868.429999999993</v>
      </c>
      <c r="H1289" s="735">
        <v>72868.429999999993</v>
      </c>
      <c r="I1289" s="735">
        <v>72868.429999999993</v>
      </c>
      <c r="J1289" s="735">
        <v>72868.429999999993</v>
      </c>
      <c r="K1289" s="735">
        <v>72868.429999999993</v>
      </c>
      <c r="L1289" s="735">
        <v>0</v>
      </c>
    </row>
    <row r="1292" spans="1:12">
      <c r="A1292" s="732" t="s">
        <v>2413</v>
      </c>
      <c r="C1292" s="732" t="s">
        <v>2414</v>
      </c>
    </row>
    <row r="1293" spans="1:12">
      <c r="A1293" s="733" t="s">
        <v>1816</v>
      </c>
      <c r="B1293" s="733" t="s">
        <v>458</v>
      </c>
      <c r="F1293" s="734">
        <v>0</v>
      </c>
      <c r="G1293" s="734">
        <v>65193.47</v>
      </c>
      <c r="H1293" s="734">
        <v>65193.47</v>
      </c>
      <c r="I1293" s="734">
        <v>0</v>
      </c>
      <c r="J1293" s="734">
        <v>0</v>
      </c>
      <c r="K1293" s="734">
        <v>0</v>
      </c>
      <c r="L1293" s="734">
        <v>65193.47</v>
      </c>
    </row>
    <row r="1294" spans="1:12">
      <c r="E1294" s="730" t="s">
        <v>2150</v>
      </c>
      <c r="F1294" s="735">
        <v>0</v>
      </c>
      <c r="G1294" s="735">
        <v>65193.47</v>
      </c>
      <c r="H1294" s="735">
        <v>65193.47</v>
      </c>
      <c r="I1294" s="735">
        <v>0</v>
      </c>
      <c r="J1294" s="735">
        <v>0</v>
      </c>
      <c r="K1294" s="735">
        <v>0</v>
      </c>
      <c r="L1294" s="735">
        <v>65193.47</v>
      </c>
    </row>
    <row r="1297" spans="1:12">
      <c r="A1297" s="732" t="s">
        <v>2415</v>
      </c>
      <c r="C1297" s="732" t="s">
        <v>2414</v>
      </c>
    </row>
    <row r="1298" spans="1:12">
      <c r="A1298" s="733" t="s">
        <v>1816</v>
      </c>
      <c r="B1298" s="733" t="s">
        <v>458</v>
      </c>
      <c r="F1298" s="734">
        <v>0</v>
      </c>
      <c r="G1298" s="734">
        <v>65595.89</v>
      </c>
      <c r="H1298" s="734">
        <v>65595.89</v>
      </c>
      <c r="I1298" s="734">
        <v>0</v>
      </c>
      <c r="J1298" s="734">
        <v>0</v>
      </c>
      <c r="K1298" s="734">
        <v>0</v>
      </c>
      <c r="L1298" s="734">
        <v>65595.89</v>
      </c>
    </row>
    <row r="1299" spans="1:12">
      <c r="E1299" s="730" t="s">
        <v>2150</v>
      </c>
      <c r="F1299" s="735">
        <v>0</v>
      </c>
      <c r="G1299" s="735">
        <v>65595.89</v>
      </c>
      <c r="H1299" s="735">
        <v>65595.89</v>
      </c>
      <c r="I1299" s="735">
        <v>0</v>
      </c>
      <c r="J1299" s="735">
        <v>0</v>
      </c>
      <c r="K1299" s="735">
        <v>0</v>
      </c>
      <c r="L1299" s="735">
        <v>65595.89</v>
      </c>
    </row>
    <row r="1302" spans="1:12">
      <c r="A1302" s="732" t="s">
        <v>2416</v>
      </c>
      <c r="C1302" s="732" t="s">
        <v>2417</v>
      </c>
    </row>
    <row r="1303" spans="1:12">
      <c r="A1303" s="733" t="s">
        <v>1810</v>
      </c>
      <c r="B1303" s="733" t="s">
        <v>455</v>
      </c>
      <c r="F1303" s="734">
        <v>0</v>
      </c>
      <c r="G1303" s="734">
        <v>123332.91</v>
      </c>
      <c r="H1303" s="734">
        <v>123332.91</v>
      </c>
      <c r="I1303" s="734">
        <v>0</v>
      </c>
      <c r="J1303" s="734">
        <v>0</v>
      </c>
      <c r="K1303" s="734">
        <v>0</v>
      </c>
      <c r="L1303" s="734">
        <v>123332.91</v>
      </c>
    </row>
    <row r="1304" spans="1:12">
      <c r="E1304" s="730" t="s">
        <v>2150</v>
      </c>
      <c r="F1304" s="735">
        <v>0</v>
      </c>
      <c r="G1304" s="735">
        <v>123332.91</v>
      </c>
      <c r="H1304" s="735">
        <v>123332.91</v>
      </c>
      <c r="I1304" s="735">
        <v>0</v>
      </c>
      <c r="J1304" s="735">
        <v>0</v>
      </c>
      <c r="K1304" s="735">
        <v>0</v>
      </c>
      <c r="L1304" s="735">
        <v>123332.91</v>
      </c>
    </row>
    <row r="1307" spans="1:12">
      <c r="A1307" s="732" t="s">
        <v>2418</v>
      </c>
      <c r="C1307" s="732" t="s">
        <v>2417</v>
      </c>
    </row>
    <row r="1308" spans="1:12">
      <c r="A1308" s="733" t="s">
        <v>1810</v>
      </c>
      <c r="B1308" s="733" t="s">
        <v>455</v>
      </c>
      <c r="F1308" s="734">
        <v>0</v>
      </c>
      <c r="G1308" s="734">
        <v>320503.27</v>
      </c>
      <c r="H1308" s="734">
        <v>320503.27</v>
      </c>
      <c r="I1308" s="734">
        <v>0</v>
      </c>
      <c r="J1308" s="734">
        <v>0</v>
      </c>
      <c r="K1308" s="734">
        <v>0</v>
      </c>
      <c r="L1308" s="734">
        <v>320503.27</v>
      </c>
    </row>
    <row r="1309" spans="1:12">
      <c r="E1309" s="730" t="s">
        <v>2150</v>
      </c>
      <c r="F1309" s="735">
        <v>0</v>
      </c>
      <c r="G1309" s="735">
        <v>320503.27</v>
      </c>
      <c r="H1309" s="735">
        <v>320503.27</v>
      </c>
      <c r="I1309" s="735">
        <v>0</v>
      </c>
      <c r="J1309" s="735">
        <v>0</v>
      </c>
      <c r="K1309" s="735">
        <v>0</v>
      </c>
      <c r="L1309" s="735">
        <v>320503.27</v>
      </c>
    </row>
    <row r="1312" spans="1:12">
      <c r="A1312" s="732" t="s">
        <v>2419</v>
      </c>
      <c r="C1312" s="732" t="s">
        <v>2420</v>
      </c>
    </row>
    <row r="1313" spans="1:12">
      <c r="A1313" s="733" t="s">
        <v>1778</v>
      </c>
      <c r="B1313" s="733" t="s">
        <v>440</v>
      </c>
      <c r="F1313" s="734">
        <v>0</v>
      </c>
      <c r="G1313" s="734">
        <v>29876532</v>
      </c>
      <c r="H1313" s="734">
        <v>29876532</v>
      </c>
      <c r="I1313" s="734">
        <v>29876532</v>
      </c>
      <c r="J1313" s="734">
        <v>29876532</v>
      </c>
      <c r="K1313" s="734">
        <v>29876532</v>
      </c>
      <c r="L1313" s="734">
        <v>0</v>
      </c>
    </row>
    <row r="1314" spans="1:12">
      <c r="E1314" s="730" t="s">
        <v>2150</v>
      </c>
      <c r="F1314" s="735">
        <v>0</v>
      </c>
      <c r="G1314" s="735">
        <v>29876532</v>
      </c>
      <c r="H1314" s="735">
        <v>29876532</v>
      </c>
      <c r="I1314" s="735">
        <v>29876532</v>
      </c>
      <c r="J1314" s="735">
        <v>29876532</v>
      </c>
      <c r="K1314" s="735">
        <v>29876532</v>
      </c>
      <c r="L1314" s="735">
        <v>0</v>
      </c>
    </row>
    <row r="1317" spans="1:12">
      <c r="A1317" s="732" t="s">
        <v>2421</v>
      </c>
      <c r="C1317" s="732" t="s">
        <v>2422</v>
      </c>
    </row>
    <row r="1318" spans="1:12">
      <c r="A1318" s="733" t="s">
        <v>1846</v>
      </c>
      <c r="B1318" s="733" t="s">
        <v>2237</v>
      </c>
      <c r="F1318" s="734">
        <v>0</v>
      </c>
      <c r="G1318" s="734">
        <v>700000</v>
      </c>
      <c r="H1318" s="734">
        <v>700000</v>
      </c>
      <c r="I1318" s="734">
        <v>700000</v>
      </c>
      <c r="J1318" s="734">
        <v>700000</v>
      </c>
      <c r="K1318" s="734">
        <v>700000</v>
      </c>
      <c r="L1318" s="734">
        <v>0</v>
      </c>
    </row>
    <row r="1319" spans="1:12">
      <c r="E1319" s="730" t="s">
        <v>2150</v>
      </c>
      <c r="F1319" s="735">
        <v>0</v>
      </c>
      <c r="G1319" s="735">
        <v>700000</v>
      </c>
      <c r="H1319" s="735">
        <v>700000</v>
      </c>
      <c r="I1319" s="735">
        <v>700000</v>
      </c>
      <c r="J1319" s="735">
        <v>700000</v>
      </c>
      <c r="K1319" s="735">
        <v>700000</v>
      </c>
      <c r="L1319" s="735">
        <v>0</v>
      </c>
    </row>
    <row r="1322" spans="1:12">
      <c r="A1322" s="732" t="s">
        <v>2423</v>
      </c>
      <c r="C1322" s="732" t="s">
        <v>467</v>
      </c>
    </row>
    <row r="1323" spans="1:12">
      <c r="A1323" s="733" t="s">
        <v>1842</v>
      </c>
      <c r="B1323" s="733" t="s">
        <v>467</v>
      </c>
      <c r="F1323" s="734">
        <v>30632360</v>
      </c>
      <c r="G1323" s="734">
        <v>3953488</v>
      </c>
      <c r="H1323" s="734">
        <v>34585848</v>
      </c>
      <c r="I1323" s="734">
        <v>33926792.25</v>
      </c>
      <c r="J1323" s="734">
        <v>33926792.25</v>
      </c>
      <c r="K1323" s="734">
        <v>32665353.91</v>
      </c>
      <c r="L1323" s="734">
        <v>659055.75</v>
      </c>
    </row>
    <row r="1324" spans="1:12">
      <c r="E1324" s="730" t="s">
        <v>2150</v>
      </c>
      <c r="F1324" s="735">
        <v>30632360</v>
      </c>
      <c r="G1324" s="735">
        <v>3953488</v>
      </c>
      <c r="H1324" s="735">
        <v>34585848</v>
      </c>
      <c r="I1324" s="735">
        <v>33926792.25</v>
      </c>
      <c r="J1324" s="735">
        <v>33926792.25</v>
      </c>
      <c r="K1324" s="735">
        <v>32665353.91</v>
      </c>
      <c r="L1324" s="735">
        <v>659055.75</v>
      </c>
    </row>
    <row r="1327" spans="1:12">
      <c r="A1327" s="732" t="s">
        <v>2424</v>
      </c>
      <c r="C1327" s="732" t="s">
        <v>2425</v>
      </c>
    </row>
    <row r="1328" spans="1:12">
      <c r="A1328" s="733" t="s">
        <v>946</v>
      </c>
      <c r="B1328" s="733" t="s">
        <v>387</v>
      </c>
      <c r="F1328" s="734">
        <v>0</v>
      </c>
      <c r="G1328" s="734">
        <v>15575795</v>
      </c>
      <c r="H1328" s="734">
        <v>15575795</v>
      </c>
      <c r="I1328" s="734">
        <v>0</v>
      </c>
      <c r="J1328" s="734">
        <v>0</v>
      </c>
      <c r="K1328" s="734">
        <v>0</v>
      </c>
      <c r="L1328" s="734">
        <v>15575795</v>
      </c>
    </row>
    <row r="1329" spans="1:12">
      <c r="A1329" s="733" t="s">
        <v>1776</v>
      </c>
      <c r="B1329" s="733" t="s">
        <v>439</v>
      </c>
      <c r="F1329" s="734">
        <v>0</v>
      </c>
      <c r="G1329" s="734">
        <v>7059169</v>
      </c>
      <c r="H1329" s="734">
        <v>7059169</v>
      </c>
      <c r="I1329" s="734">
        <v>7059169</v>
      </c>
      <c r="J1329" s="734">
        <v>7059169</v>
      </c>
      <c r="K1329" s="734">
        <v>7059169</v>
      </c>
      <c r="L1329" s="734">
        <v>0</v>
      </c>
    </row>
    <row r="1330" spans="1:12">
      <c r="E1330" s="730" t="s">
        <v>2150</v>
      </c>
      <c r="F1330" s="735">
        <v>0</v>
      </c>
      <c r="G1330" s="735">
        <v>22634964</v>
      </c>
      <c r="H1330" s="735">
        <v>22634964</v>
      </c>
      <c r="I1330" s="735">
        <v>7059169</v>
      </c>
      <c r="J1330" s="735">
        <v>7059169</v>
      </c>
      <c r="K1330" s="735">
        <v>7059169</v>
      </c>
      <c r="L1330" s="735">
        <v>15575795</v>
      </c>
    </row>
    <row r="1333" spans="1:12">
      <c r="A1333" s="732" t="s">
        <v>2426</v>
      </c>
      <c r="C1333" s="732" t="s">
        <v>2427</v>
      </c>
    </row>
    <row r="1334" spans="1:12">
      <c r="A1334" s="733" t="s">
        <v>1522</v>
      </c>
      <c r="B1334" s="733" t="s">
        <v>410</v>
      </c>
      <c r="F1334" s="734">
        <v>0</v>
      </c>
      <c r="G1334" s="734">
        <v>500000</v>
      </c>
      <c r="H1334" s="734">
        <v>500000</v>
      </c>
      <c r="I1334" s="734">
        <v>500000</v>
      </c>
      <c r="J1334" s="734">
        <v>500000</v>
      </c>
      <c r="K1334" s="734">
        <v>500000</v>
      </c>
      <c r="L1334" s="734">
        <v>0</v>
      </c>
    </row>
    <row r="1335" spans="1:12">
      <c r="E1335" s="730" t="s">
        <v>2150</v>
      </c>
      <c r="F1335" s="735">
        <v>0</v>
      </c>
      <c r="G1335" s="735">
        <v>500000</v>
      </c>
      <c r="H1335" s="735">
        <v>500000</v>
      </c>
      <c r="I1335" s="735">
        <v>500000</v>
      </c>
      <c r="J1335" s="735">
        <v>500000</v>
      </c>
      <c r="K1335" s="735">
        <v>500000</v>
      </c>
      <c r="L1335" s="735">
        <v>0</v>
      </c>
    </row>
    <row r="1338" spans="1:12">
      <c r="A1338" s="732" t="s">
        <v>2428</v>
      </c>
      <c r="C1338" s="732" t="s">
        <v>2429</v>
      </c>
    </row>
    <row r="1339" spans="1:12">
      <c r="A1339" s="733" t="s">
        <v>1778</v>
      </c>
      <c r="B1339" s="733" t="s">
        <v>440</v>
      </c>
      <c r="F1339" s="734">
        <v>0</v>
      </c>
      <c r="G1339" s="734">
        <v>5129697.7699999996</v>
      </c>
      <c r="H1339" s="734">
        <v>5129697.7699999996</v>
      </c>
      <c r="I1339" s="734">
        <v>4680027.2699999996</v>
      </c>
      <c r="J1339" s="734">
        <v>4680027.2699999996</v>
      </c>
      <c r="K1339" s="734">
        <v>4680027.2699999996</v>
      </c>
      <c r="L1339" s="734">
        <v>449670.5</v>
      </c>
    </row>
    <row r="1340" spans="1:12">
      <c r="E1340" s="730" t="s">
        <v>2150</v>
      </c>
      <c r="F1340" s="735">
        <v>0</v>
      </c>
      <c r="G1340" s="735">
        <v>5129697.7699999996</v>
      </c>
      <c r="H1340" s="735">
        <v>5129697.7699999996</v>
      </c>
      <c r="I1340" s="735">
        <v>4680027.2699999996</v>
      </c>
      <c r="J1340" s="735">
        <v>4680027.2699999996</v>
      </c>
      <c r="K1340" s="735">
        <v>4680027.2699999996</v>
      </c>
      <c r="L1340" s="735">
        <v>449670.5</v>
      </c>
    </row>
    <row r="1343" spans="1:12">
      <c r="A1343" s="732" t="s">
        <v>2430</v>
      </c>
      <c r="C1343" s="732" t="s">
        <v>2431</v>
      </c>
    </row>
    <row r="1344" spans="1:12">
      <c r="A1344" s="733" t="s">
        <v>1778</v>
      </c>
      <c r="B1344" s="733" t="s">
        <v>440</v>
      </c>
      <c r="F1344" s="734">
        <v>0</v>
      </c>
      <c r="G1344" s="734">
        <v>30787458</v>
      </c>
      <c r="H1344" s="734">
        <v>30787458</v>
      </c>
      <c r="I1344" s="734">
        <v>30787458</v>
      </c>
      <c r="J1344" s="734">
        <v>30787458</v>
      </c>
      <c r="K1344" s="734">
        <v>30787458</v>
      </c>
      <c r="L1344" s="734">
        <v>0</v>
      </c>
    </row>
    <row r="1345" spans="1:12">
      <c r="E1345" s="730" t="s">
        <v>2150</v>
      </c>
      <c r="F1345" s="735">
        <v>0</v>
      </c>
      <c r="G1345" s="735">
        <v>30787458</v>
      </c>
      <c r="H1345" s="735">
        <v>30787458</v>
      </c>
      <c r="I1345" s="735">
        <v>30787458</v>
      </c>
      <c r="J1345" s="735">
        <v>30787458</v>
      </c>
      <c r="K1345" s="735">
        <v>30787458</v>
      </c>
      <c r="L1345" s="735">
        <v>0</v>
      </c>
    </row>
    <row r="1348" spans="1:12">
      <c r="A1348" s="732" t="s">
        <v>2432</v>
      </c>
      <c r="C1348" s="732" t="s">
        <v>2433</v>
      </c>
    </row>
    <row r="1349" spans="1:12">
      <c r="A1349" s="733" t="s">
        <v>1534</v>
      </c>
      <c r="B1349" s="733" t="s">
        <v>416</v>
      </c>
      <c r="F1349" s="734">
        <v>0</v>
      </c>
      <c r="G1349" s="734">
        <v>2500000</v>
      </c>
      <c r="H1349" s="734">
        <v>2500000</v>
      </c>
      <c r="I1349" s="734">
        <v>2500000</v>
      </c>
      <c r="J1349" s="734">
        <v>2500000</v>
      </c>
      <c r="K1349" s="734">
        <v>2500000</v>
      </c>
      <c r="L1349" s="734">
        <v>0</v>
      </c>
    </row>
    <row r="1350" spans="1:12">
      <c r="E1350" s="730" t="s">
        <v>2150</v>
      </c>
      <c r="F1350" s="735">
        <v>0</v>
      </c>
      <c r="G1350" s="735">
        <v>2500000</v>
      </c>
      <c r="H1350" s="735">
        <v>2500000</v>
      </c>
      <c r="I1350" s="735">
        <v>2500000</v>
      </c>
      <c r="J1350" s="735">
        <v>2500000</v>
      </c>
      <c r="K1350" s="735">
        <v>2500000</v>
      </c>
      <c r="L1350" s="735">
        <v>0</v>
      </c>
    </row>
    <row r="1353" spans="1:12">
      <c r="A1353" s="732" t="s">
        <v>2434</v>
      </c>
      <c r="C1353" s="732" t="s">
        <v>2435</v>
      </c>
    </row>
    <row r="1354" spans="1:12">
      <c r="A1354" s="733" t="s">
        <v>1778</v>
      </c>
      <c r="B1354" s="733" t="s">
        <v>440</v>
      </c>
      <c r="F1354" s="734">
        <v>0</v>
      </c>
      <c r="G1354" s="734">
        <v>82920238.829999998</v>
      </c>
      <c r="H1354" s="734">
        <v>82920238.829999998</v>
      </c>
      <c r="I1354" s="734">
        <v>82920238.829999998</v>
      </c>
      <c r="J1354" s="734">
        <v>82920238.829999998</v>
      </c>
      <c r="K1354" s="734">
        <v>82920238.829999998</v>
      </c>
      <c r="L1354" s="734">
        <v>0</v>
      </c>
    </row>
    <row r="1355" spans="1:12">
      <c r="E1355" s="730" t="s">
        <v>2150</v>
      </c>
      <c r="F1355" s="735">
        <v>0</v>
      </c>
      <c r="G1355" s="735">
        <v>82920238.829999998</v>
      </c>
      <c r="H1355" s="735">
        <v>82920238.829999998</v>
      </c>
      <c r="I1355" s="735">
        <v>82920238.829999998</v>
      </c>
      <c r="J1355" s="735">
        <v>82920238.829999998</v>
      </c>
      <c r="K1355" s="735">
        <v>82920238.829999998</v>
      </c>
      <c r="L1355" s="735">
        <v>0</v>
      </c>
    </row>
    <row r="1358" spans="1:12">
      <c r="A1358" s="732" t="s">
        <v>2436</v>
      </c>
      <c r="C1358" s="732" t="s">
        <v>2437</v>
      </c>
    </row>
    <row r="1359" spans="1:12">
      <c r="A1359" s="733" t="s">
        <v>1778</v>
      </c>
      <c r="B1359" s="733" t="s">
        <v>440</v>
      </c>
      <c r="F1359" s="734">
        <v>0</v>
      </c>
      <c r="G1359" s="734">
        <v>89999055.980000004</v>
      </c>
      <c r="H1359" s="734">
        <v>89999055.980000004</v>
      </c>
      <c r="I1359" s="734">
        <v>89999055.980000004</v>
      </c>
      <c r="J1359" s="734">
        <v>89999055.980000004</v>
      </c>
      <c r="K1359" s="734">
        <v>89999055.980000004</v>
      </c>
      <c r="L1359" s="734">
        <v>0</v>
      </c>
    </row>
    <row r="1360" spans="1:12">
      <c r="E1360" s="730" t="s">
        <v>2150</v>
      </c>
      <c r="F1360" s="735">
        <v>0</v>
      </c>
      <c r="G1360" s="735">
        <v>89999055.980000004</v>
      </c>
      <c r="H1360" s="735">
        <v>89999055.980000004</v>
      </c>
      <c r="I1360" s="735">
        <v>89999055.980000004</v>
      </c>
      <c r="J1360" s="735">
        <v>89999055.980000004</v>
      </c>
      <c r="K1360" s="735">
        <v>89999055.980000004</v>
      </c>
      <c r="L1360" s="735">
        <v>0</v>
      </c>
    </row>
    <row r="1363" spans="1:12">
      <c r="A1363" s="732" t="s">
        <v>2438</v>
      </c>
      <c r="C1363" s="732" t="s">
        <v>2439</v>
      </c>
    </row>
    <row r="1364" spans="1:12">
      <c r="A1364" s="733" t="s">
        <v>1778</v>
      </c>
      <c r="B1364" s="733" t="s">
        <v>440</v>
      </c>
      <c r="F1364" s="734">
        <v>0</v>
      </c>
      <c r="G1364" s="734">
        <v>132754508.05</v>
      </c>
      <c r="H1364" s="734">
        <v>132754508.05</v>
      </c>
      <c r="I1364" s="734">
        <v>132754508.05</v>
      </c>
      <c r="J1364" s="734">
        <v>132754508.05</v>
      </c>
      <c r="K1364" s="734">
        <v>132754508.05</v>
      </c>
      <c r="L1364" s="734">
        <v>0</v>
      </c>
    </row>
    <row r="1365" spans="1:12">
      <c r="E1365" s="730" t="s">
        <v>2150</v>
      </c>
      <c r="F1365" s="735">
        <v>0</v>
      </c>
      <c r="G1365" s="735">
        <v>132754508.05</v>
      </c>
      <c r="H1365" s="735">
        <v>132754508.05</v>
      </c>
      <c r="I1365" s="735">
        <v>132754508.05</v>
      </c>
      <c r="J1365" s="735">
        <v>132754508.05</v>
      </c>
      <c r="K1365" s="735">
        <v>132754508.05</v>
      </c>
      <c r="L1365" s="735">
        <v>0</v>
      </c>
    </row>
    <row r="1368" spans="1:12">
      <c r="A1368" s="732" t="s">
        <v>2440</v>
      </c>
      <c r="C1368" s="732" t="s">
        <v>2441</v>
      </c>
    </row>
    <row r="1369" spans="1:12">
      <c r="A1369" s="733" t="s">
        <v>1522</v>
      </c>
      <c r="B1369" s="733" t="s">
        <v>410</v>
      </c>
      <c r="F1369" s="734">
        <v>0</v>
      </c>
      <c r="G1369" s="734">
        <v>26353259.600000001</v>
      </c>
      <c r="H1369" s="734">
        <v>26353259.600000001</v>
      </c>
      <c r="I1369" s="734">
        <v>26353259.600000001</v>
      </c>
      <c r="J1369" s="734">
        <v>26353259.600000001</v>
      </c>
      <c r="K1369" s="734">
        <v>26353259.600000001</v>
      </c>
      <c r="L1369" s="734">
        <v>0</v>
      </c>
    </row>
    <row r="1370" spans="1:12">
      <c r="E1370" s="730" t="s">
        <v>2150</v>
      </c>
      <c r="F1370" s="735">
        <v>0</v>
      </c>
      <c r="G1370" s="735">
        <v>26353259.600000001</v>
      </c>
      <c r="H1370" s="735">
        <v>26353259.600000001</v>
      </c>
      <c r="I1370" s="735">
        <v>26353259.600000001</v>
      </c>
      <c r="J1370" s="735">
        <v>26353259.600000001</v>
      </c>
      <c r="K1370" s="735">
        <v>26353259.600000001</v>
      </c>
      <c r="L1370" s="735">
        <v>0</v>
      </c>
    </row>
    <row r="1373" spans="1:12">
      <c r="A1373" s="732" t="s">
        <v>2442</v>
      </c>
      <c r="C1373" s="732" t="s">
        <v>2443</v>
      </c>
    </row>
    <row r="1374" spans="1:12">
      <c r="A1374" s="733" t="s">
        <v>1522</v>
      </c>
      <c r="B1374" s="733" t="s">
        <v>410</v>
      </c>
      <c r="F1374" s="734">
        <v>0</v>
      </c>
      <c r="G1374" s="734">
        <v>28951250</v>
      </c>
      <c r="H1374" s="734">
        <v>28951250</v>
      </c>
      <c r="I1374" s="734">
        <v>28951250</v>
      </c>
      <c r="J1374" s="734">
        <v>28951250</v>
      </c>
      <c r="K1374" s="734">
        <v>28951250</v>
      </c>
      <c r="L1374" s="734">
        <v>0</v>
      </c>
    </row>
    <row r="1375" spans="1:12">
      <c r="E1375" s="730" t="s">
        <v>2150</v>
      </c>
      <c r="F1375" s="735">
        <v>0</v>
      </c>
      <c r="G1375" s="735">
        <v>28951250</v>
      </c>
      <c r="H1375" s="735">
        <v>28951250</v>
      </c>
      <c r="I1375" s="735">
        <v>28951250</v>
      </c>
      <c r="J1375" s="735">
        <v>28951250</v>
      </c>
      <c r="K1375" s="735">
        <v>28951250</v>
      </c>
      <c r="L1375" s="735">
        <v>0</v>
      </c>
    </row>
    <row r="1378" spans="1:12">
      <c r="A1378" s="732" t="s">
        <v>2444</v>
      </c>
      <c r="C1378" s="732" t="s">
        <v>2445</v>
      </c>
    </row>
    <row r="1379" spans="1:12">
      <c r="A1379" s="733" t="s">
        <v>1522</v>
      </c>
      <c r="B1379" s="733" t="s">
        <v>410</v>
      </c>
      <c r="F1379" s="734">
        <v>0</v>
      </c>
      <c r="G1379" s="734">
        <v>500000</v>
      </c>
      <c r="H1379" s="734">
        <v>500000</v>
      </c>
      <c r="I1379" s="734">
        <v>500000</v>
      </c>
      <c r="J1379" s="734">
        <v>500000</v>
      </c>
      <c r="K1379" s="734">
        <v>500000</v>
      </c>
      <c r="L1379" s="734">
        <v>0</v>
      </c>
    </row>
    <row r="1380" spans="1:12">
      <c r="E1380" s="730" t="s">
        <v>2150</v>
      </c>
      <c r="F1380" s="735">
        <v>0</v>
      </c>
      <c r="G1380" s="735">
        <v>500000</v>
      </c>
      <c r="H1380" s="735">
        <v>500000</v>
      </c>
      <c r="I1380" s="735">
        <v>500000</v>
      </c>
      <c r="J1380" s="735">
        <v>500000</v>
      </c>
      <c r="K1380" s="735">
        <v>500000</v>
      </c>
      <c r="L1380" s="735">
        <v>0</v>
      </c>
    </row>
    <row r="1383" spans="1:12">
      <c r="A1383" s="732" t="s">
        <v>2446</v>
      </c>
      <c r="C1383" s="732" t="s">
        <v>2447</v>
      </c>
    </row>
    <row r="1384" spans="1:12">
      <c r="A1384" s="733" t="s">
        <v>1522</v>
      </c>
      <c r="B1384" s="733" t="s">
        <v>410</v>
      </c>
      <c r="F1384" s="734">
        <v>0</v>
      </c>
      <c r="G1384" s="734">
        <v>1683000</v>
      </c>
      <c r="H1384" s="734">
        <v>1683000</v>
      </c>
      <c r="I1384" s="734">
        <v>1683000</v>
      </c>
      <c r="J1384" s="734">
        <v>1683000</v>
      </c>
      <c r="K1384" s="734">
        <v>1683000</v>
      </c>
      <c r="L1384" s="734">
        <v>0</v>
      </c>
    </row>
    <row r="1385" spans="1:12">
      <c r="E1385" s="730" t="s">
        <v>2150</v>
      </c>
      <c r="F1385" s="735">
        <v>0</v>
      </c>
      <c r="G1385" s="735">
        <v>1683000</v>
      </c>
      <c r="H1385" s="735">
        <v>1683000</v>
      </c>
      <c r="I1385" s="735">
        <v>1683000</v>
      </c>
      <c r="J1385" s="735">
        <v>1683000</v>
      </c>
      <c r="K1385" s="735">
        <v>1683000</v>
      </c>
      <c r="L1385" s="735">
        <v>0</v>
      </c>
    </row>
    <row r="1388" spans="1:12">
      <c r="A1388" s="732" t="s">
        <v>2448</v>
      </c>
      <c r="C1388" s="732" t="s">
        <v>2449</v>
      </c>
    </row>
    <row r="1389" spans="1:12">
      <c r="A1389" s="733" t="s">
        <v>1522</v>
      </c>
      <c r="B1389" s="733" t="s">
        <v>410</v>
      </c>
      <c r="F1389" s="734">
        <v>0</v>
      </c>
      <c r="G1389" s="734">
        <v>22158568.239999998</v>
      </c>
      <c r="H1389" s="734">
        <v>22158568.239999998</v>
      </c>
      <c r="I1389" s="734">
        <v>22158568.239999998</v>
      </c>
      <c r="J1389" s="734">
        <v>22158568.239999998</v>
      </c>
      <c r="K1389" s="734">
        <v>22158568.239999998</v>
      </c>
      <c r="L1389" s="734">
        <v>0</v>
      </c>
    </row>
    <row r="1390" spans="1:12">
      <c r="E1390" s="730" t="s">
        <v>2150</v>
      </c>
      <c r="F1390" s="735">
        <v>0</v>
      </c>
      <c r="G1390" s="735">
        <v>22158568.239999998</v>
      </c>
      <c r="H1390" s="735">
        <v>22158568.239999998</v>
      </c>
      <c r="I1390" s="735">
        <v>22158568.239999998</v>
      </c>
      <c r="J1390" s="735">
        <v>22158568.239999998</v>
      </c>
      <c r="K1390" s="735">
        <v>22158568.239999998</v>
      </c>
      <c r="L1390" s="735">
        <v>0</v>
      </c>
    </row>
    <row r="1393" spans="1:12">
      <c r="A1393" s="732" t="s">
        <v>2450</v>
      </c>
      <c r="C1393" s="732" t="s">
        <v>2451</v>
      </c>
    </row>
    <row r="1394" spans="1:12">
      <c r="A1394" s="733" t="s">
        <v>1796</v>
      </c>
      <c r="B1394" s="733" t="s">
        <v>448</v>
      </c>
      <c r="F1394" s="734">
        <v>0</v>
      </c>
      <c r="G1394" s="734">
        <v>1498351.16</v>
      </c>
      <c r="H1394" s="734">
        <v>1498351.16</v>
      </c>
      <c r="I1394" s="734">
        <v>0</v>
      </c>
      <c r="J1394" s="734">
        <v>0</v>
      </c>
      <c r="K1394" s="734">
        <v>0</v>
      </c>
      <c r="L1394" s="734">
        <v>1498351.16</v>
      </c>
    </row>
    <row r="1395" spans="1:12">
      <c r="E1395" s="730" t="s">
        <v>2150</v>
      </c>
      <c r="F1395" s="735">
        <v>0</v>
      </c>
      <c r="G1395" s="735">
        <v>1498351.16</v>
      </c>
      <c r="H1395" s="735">
        <v>1498351.16</v>
      </c>
      <c r="I1395" s="735">
        <v>0</v>
      </c>
      <c r="J1395" s="735">
        <v>0</v>
      </c>
      <c r="K1395" s="735">
        <v>0</v>
      </c>
      <c r="L1395" s="735">
        <v>1498351.16</v>
      </c>
    </row>
    <row r="1398" spans="1:12">
      <c r="A1398" s="732" t="s">
        <v>2452</v>
      </c>
      <c r="C1398" s="732" t="s">
        <v>2453</v>
      </c>
    </row>
    <row r="1399" spans="1:12">
      <c r="A1399" s="733" t="s">
        <v>1796</v>
      </c>
      <c r="B1399" s="733" t="s">
        <v>448</v>
      </c>
      <c r="F1399" s="734">
        <v>0</v>
      </c>
      <c r="G1399" s="734">
        <v>2853209.45</v>
      </c>
      <c r="H1399" s="734">
        <v>2853209.45</v>
      </c>
      <c r="I1399" s="734">
        <v>2548097.8199999998</v>
      </c>
      <c r="J1399" s="734">
        <v>2548097.8199999998</v>
      </c>
      <c r="K1399" s="734">
        <v>2548097.8199999998</v>
      </c>
      <c r="L1399" s="734">
        <v>305111.6300000003</v>
      </c>
    </row>
    <row r="1400" spans="1:12">
      <c r="E1400" s="730" t="s">
        <v>2150</v>
      </c>
      <c r="F1400" s="735">
        <v>0</v>
      </c>
      <c r="G1400" s="735">
        <v>2853209.45</v>
      </c>
      <c r="H1400" s="735">
        <v>2853209.45</v>
      </c>
      <c r="I1400" s="735">
        <v>2548097.8199999998</v>
      </c>
      <c r="J1400" s="735">
        <v>2548097.8199999998</v>
      </c>
      <c r="K1400" s="735">
        <v>2548097.8199999998</v>
      </c>
      <c r="L1400" s="735">
        <v>305111.6300000003</v>
      </c>
    </row>
    <row r="1403" spans="1:12">
      <c r="A1403" s="732" t="s">
        <v>2454</v>
      </c>
      <c r="C1403" s="732" t="s">
        <v>2453</v>
      </c>
    </row>
    <row r="1404" spans="1:12">
      <c r="A1404" s="733" t="s">
        <v>1796</v>
      </c>
      <c r="B1404" s="733" t="s">
        <v>448</v>
      </c>
      <c r="F1404" s="734">
        <v>0</v>
      </c>
      <c r="G1404" s="734">
        <v>2688270</v>
      </c>
      <c r="H1404" s="734">
        <v>2688270</v>
      </c>
      <c r="I1404" s="734">
        <v>2306241.96</v>
      </c>
      <c r="J1404" s="734">
        <v>2306241.96</v>
      </c>
      <c r="K1404" s="734">
        <v>38014.050000000003</v>
      </c>
      <c r="L1404" s="734">
        <v>382028.04</v>
      </c>
    </row>
    <row r="1405" spans="1:12">
      <c r="E1405" s="730" t="s">
        <v>2150</v>
      </c>
      <c r="F1405" s="735">
        <v>0</v>
      </c>
      <c r="G1405" s="735">
        <v>2688270</v>
      </c>
      <c r="H1405" s="735">
        <v>2688270</v>
      </c>
      <c r="I1405" s="735">
        <v>2306241.96</v>
      </c>
      <c r="J1405" s="735">
        <v>2306241.96</v>
      </c>
      <c r="K1405" s="735">
        <v>38014.050000000003</v>
      </c>
      <c r="L1405" s="735">
        <v>382028.04</v>
      </c>
    </row>
    <row r="1408" spans="1:12">
      <c r="A1408" s="732" t="s">
        <v>2455</v>
      </c>
      <c r="C1408" s="732" t="s">
        <v>2456</v>
      </c>
    </row>
    <row r="1409" spans="1:12">
      <c r="A1409" s="733" t="s">
        <v>1796</v>
      </c>
      <c r="B1409" s="733" t="s">
        <v>448</v>
      </c>
      <c r="F1409" s="734">
        <v>0</v>
      </c>
      <c r="G1409" s="734">
        <v>16929841.440000001</v>
      </c>
      <c r="H1409" s="734">
        <v>16929841.440000001</v>
      </c>
      <c r="I1409" s="734">
        <v>15343654.800000001</v>
      </c>
      <c r="J1409" s="734">
        <v>15343654.800000001</v>
      </c>
      <c r="K1409" s="734">
        <v>15341254.800000001</v>
      </c>
      <c r="L1409" s="734">
        <v>1586186.64</v>
      </c>
    </row>
    <row r="1410" spans="1:12">
      <c r="E1410" s="730" t="s">
        <v>2150</v>
      </c>
      <c r="F1410" s="735">
        <v>0</v>
      </c>
      <c r="G1410" s="735">
        <v>16929841.440000001</v>
      </c>
      <c r="H1410" s="735">
        <v>16929841.440000001</v>
      </c>
      <c r="I1410" s="735">
        <v>15343654.800000001</v>
      </c>
      <c r="J1410" s="735">
        <v>15343654.800000001</v>
      </c>
      <c r="K1410" s="735">
        <v>15341254.800000001</v>
      </c>
      <c r="L1410" s="735">
        <v>1586186.64</v>
      </c>
    </row>
    <row r="1413" spans="1:12">
      <c r="A1413" s="732" t="s">
        <v>2457</v>
      </c>
      <c r="C1413" s="732" t="s">
        <v>2458</v>
      </c>
    </row>
    <row r="1414" spans="1:12">
      <c r="A1414" s="733" t="s">
        <v>946</v>
      </c>
      <c r="B1414" s="733" t="s">
        <v>387</v>
      </c>
      <c r="F1414" s="734">
        <v>13223040</v>
      </c>
      <c r="G1414" s="734">
        <v>0</v>
      </c>
      <c r="H1414" s="734">
        <v>13223040</v>
      </c>
      <c r="I1414" s="734">
        <v>0</v>
      </c>
      <c r="J1414" s="734">
        <v>0</v>
      </c>
      <c r="K1414" s="734">
        <v>0</v>
      </c>
      <c r="L1414" s="734">
        <v>13223040</v>
      </c>
    </row>
    <row r="1415" spans="1:12">
      <c r="E1415" s="730" t="s">
        <v>2150</v>
      </c>
      <c r="F1415" s="735">
        <v>13223040</v>
      </c>
      <c r="G1415" s="735">
        <v>0</v>
      </c>
      <c r="H1415" s="735">
        <v>13223040</v>
      </c>
      <c r="I1415" s="735">
        <v>0</v>
      </c>
      <c r="J1415" s="735">
        <v>0</v>
      </c>
      <c r="K1415" s="735">
        <v>0</v>
      </c>
      <c r="L1415" s="735">
        <v>13223040</v>
      </c>
    </row>
    <row r="1418" spans="1:12">
      <c r="A1418" s="732" t="s">
        <v>2459</v>
      </c>
      <c r="C1418" s="732" t="s">
        <v>2460</v>
      </c>
    </row>
    <row r="1419" spans="1:12">
      <c r="A1419" s="733" t="s">
        <v>1796</v>
      </c>
      <c r="B1419" s="733" t="s">
        <v>448</v>
      </c>
      <c r="F1419" s="734">
        <v>0</v>
      </c>
      <c r="G1419" s="734">
        <v>87945.31</v>
      </c>
      <c r="H1419" s="734">
        <v>87945.31</v>
      </c>
      <c r="I1419" s="734">
        <v>0</v>
      </c>
      <c r="J1419" s="734">
        <v>0</v>
      </c>
      <c r="K1419" s="734">
        <v>0</v>
      </c>
      <c r="L1419" s="734">
        <v>87945.31</v>
      </c>
    </row>
    <row r="1420" spans="1:12">
      <c r="E1420" s="730" t="s">
        <v>2150</v>
      </c>
      <c r="F1420" s="735">
        <v>0</v>
      </c>
      <c r="G1420" s="735">
        <v>87945.31</v>
      </c>
      <c r="H1420" s="735">
        <v>87945.31</v>
      </c>
      <c r="I1420" s="735">
        <v>0</v>
      </c>
      <c r="J1420" s="735">
        <v>0</v>
      </c>
      <c r="K1420" s="735">
        <v>0</v>
      </c>
      <c r="L1420" s="735">
        <v>87945.31</v>
      </c>
    </row>
    <row r="1423" spans="1:12">
      <c r="A1423" s="732" t="s">
        <v>2461</v>
      </c>
      <c r="C1423" s="732" t="s">
        <v>2462</v>
      </c>
    </row>
    <row r="1424" spans="1:12">
      <c r="A1424" s="733" t="s">
        <v>946</v>
      </c>
      <c r="B1424" s="733" t="s">
        <v>387</v>
      </c>
      <c r="F1424" s="734">
        <v>82969425</v>
      </c>
      <c r="G1424" s="734">
        <v>0</v>
      </c>
      <c r="H1424" s="734">
        <v>82969425</v>
      </c>
      <c r="I1424" s="734">
        <v>0</v>
      </c>
      <c r="J1424" s="734">
        <v>0</v>
      </c>
      <c r="K1424" s="734">
        <v>0</v>
      </c>
      <c r="L1424" s="734">
        <v>82969425</v>
      </c>
    </row>
    <row r="1425" spans="1:12">
      <c r="E1425" s="730" t="s">
        <v>2150</v>
      </c>
      <c r="F1425" s="735">
        <v>82969425</v>
      </c>
      <c r="G1425" s="735">
        <v>0</v>
      </c>
      <c r="H1425" s="735">
        <v>82969425</v>
      </c>
      <c r="I1425" s="735">
        <v>0</v>
      </c>
      <c r="J1425" s="735">
        <v>0</v>
      </c>
      <c r="K1425" s="735">
        <v>0</v>
      </c>
      <c r="L1425" s="735">
        <v>82969425</v>
      </c>
    </row>
    <row r="1428" spans="1:12">
      <c r="A1428" s="732" t="s">
        <v>2463</v>
      </c>
      <c r="C1428" s="732" t="s">
        <v>2464</v>
      </c>
    </row>
    <row r="1429" spans="1:12">
      <c r="A1429" s="733" t="s">
        <v>1796</v>
      </c>
      <c r="B1429" s="733" t="s">
        <v>448</v>
      </c>
      <c r="F1429" s="734">
        <v>0</v>
      </c>
      <c r="G1429" s="734">
        <v>53154.92</v>
      </c>
      <c r="H1429" s="734">
        <v>53154.92</v>
      </c>
      <c r="I1429" s="734">
        <v>53153.8</v>
      </c>
      <c r="J1429" s="734">
        <v>53153.8</v>
      </c>
      <c r="K1429" s="734">
        <v>53153.8</v>
      </c>
      <c r="L1429" s="734">
        <v>1.1200000000000001</v>
      </c>
    </row>
    <row r="1430" spans="1:12">
      <c r="E1430" s="730" t="s">
        <v>2150</v>
      </c>
      <c r="F1430" s="735">
        <v>0</v>
      </c>
      <c r="G1430" s="735">
        <v>53154.92</v>
      </c>
      <c r="H1430" s="735">
        <v>53154.92</v>
      </c>
      <c r="I1430" s="735">
        <v>53153.8</v>
      </c>
      <c r="J1430" s="735">
        <v>53153.8</v>
      </c>
      <c r="K1430" s="735">
        <v>53153.8</v>
      </c>
      <c r="L1430" s="735">
        <v>1.1200000000000001</v>
      </c>
    </row>
    <row r="1433" spans="1:12">
      <c r="A1433" s="732" t="s">
        <v>2465</v>
      </c>
      <c r="C1433" s="732" t="s">
        <v>2466</v>
      </c>
    </row>
    <row r="1434" spans="1:12">
      <c r="A1434" s="733" t="s">
        <v>1796</v>
      </c>
      <c r="B1434" s="733" t="s">
        <v>448</v>
      </c>
      <c r="F1434" s="734">
        <v>109289383</v>
      </c>
      <c r="G1434" s="734">
        <v>-109289383</v>
      </c>
      <c r="H1434" s="734">
        <v>0</v>
      </c>
      <c r="I1434" s="734">
        <v>0</v>
      </c>
      <c r="J1434" s="734">
        <v>0</v>
      </c>
      <c r="K1434" s="734">
        <v>0</v>
      </c>
      <c r="L1434" s="734">
        <v>0</v>
      </c>
    </row>
    <row r="1435" spans="1:12">
      <c r="E1435" s="730" t="s">
        <v>2150</v>
      </c>
      <c r="F1435" s="735">
        <v>109289383</v>
      </c>
      <c r="G1435" s="735">
        <v>-109289383</v>
      </c>
      <c r="H1435" s="735">
        <v>0</v>
      </c>
      <c r="I1435" s="735">
        <v>0</v>
      </c>
      <c r="J1435" s="735">
        <v>0</v>
      </c>
      <c r="K1435" s="735">
        <v>0</v>
      </c>
      <c r="L1435" s="735">
        <v>0</v>
      </c>
    </row>
    <row r="1438" spans="1:12">
      <c r="A1438" s="732" t="s">
        <v>2467</v>
      </c>
      <c r="C1438" s="732" t="s">
        <v>2468</v>
      </c>
    </row>
    <row r="1439" spans="1:12">
      <c r="A1439" s="733" t="s">
        <v>1796</v>
      </c>
      <c r="B1439" s="733" t="s">
        <v>448</v>
      </c>
      <c r="F1439" s="734">
        <v>0</v>
      </c>
      <c r="G1439" s="734">
        <v>75518000</v>
      </c>
      <c r="H1439" s="734">
        <v>75518000</v>
      </c>
      <c r="I1439" s="734">
        <v>37381989.409999996</v>
      </c>
      <c r="J1439" s="734">
        <v>37381989.409999996</v>
      </c>
      <c r="K1439" s="734">
        <v>25766992.780000001</v>
      </c>
      <c r="L1439" s="734">
        <v>38136010.590000004</v>
      </c>
    </row>
    <row r="1440" spans="1:12">
      <c r="E1440" s="730" t="s">
        <v>2150</v>
      </c>
      <c r="F1440" s="735">
        <v>0</v>
      </c>
      <c r="G1440" s="735">
        <v>75518000</v>
      </c>
      <c r="H1440" s="735">
        <v>75518000</v>
      </c>
      <c r="I1440" s="735">
        <v>37381989.409999996</v>
      </c>
      <c r="J1440" s="735">
        <v>37381989.409999996</v>
      </c>
      <c r="K1440" s="735">
        <v>25766992.780000001</v>
      </c>
      <c r="L1440" s="735">
        <v>38136010.590000004</v>
      </c>
    </row>
    <row r="1443" spans="1:12">
      <c r="A1443" s="732" t="s">
        <v>2469</v>
      </c>
      <c r="C1443" s="732" t="s">
        <v>2470</v>
      </c>
    </row>
    <row r="1444" spans="1:12">
      <c r="A1444" s="733" t="s">
        <v>1796</v>
      </c>
      <c r="B1444" s="733" t="s">
        <v>448</v>
      </c>
      <c r="F1444" s="734">
        <v>0</v>
      </c>
      <c r="G1444" s="734">
        <v>76946377.459999993</v>
      </c>
      <c r="H1444" s="734">
        <v>76946377.459999993</v>
      </c>
      <c r="I1444" s="734">
        <v>76946377.459999993</v>
      </c>
      <c r="J1444" s="734">
        <v>76946377.459999993</v>
      </c>
      <c r="K1444" s="734">
        <v>76946377.459999993</v>
      </c>
      <c r="L1444" s="734">
        <v>0</v>
      </c>
    </row>
    <row r="1445" spans="1:12">
      <c r="E1445" s="730" t="s">
        <v>2150</v>
      </c>
      <c r="F1445" s="735">
        <v>0</v>
      </c>
      <c r="G1445" s="735">
        <v>76946377.459999993</v>
      </c>
      <c r="H1445" s="735">
        <v>76946377.459999993</v>
      </c>
      <c r="I1445" s="735">
        <v>76946377.459999993</v>
      </c>
      <c r="J1445" s="735">
        <v>76946377.459999993</v>
      </c>
      <c r="K1445" s="735">
        <v>76946377.459999993</v>
      </c>
      <c r="L1445" s="735">
        <v>0</v>
      </c>
    </row>
    <row r="1448" spans="1:12">
      <c r="A1448" s="732" t="s">
        <v>2471</v>
      </c>
      <c r="C1448" s="732" t="s">
        <v>2472</v>
      </c>
    </row>
    <row r="1449" spans="1:12">
      <c r="A1449" s="733" t="s">
        <v>1796</v>
      </c>
      <c r="B1449" s="733" t="s">
        <v>448</v>
      </c>
      <c r="F1449" s="734">
        <v>0</v>
      </c>
      <c r="G1449" s="734">
        <v>17077147.149999999</v>
      </c>
      <c r="H1449" s="734">
        <v>17077147.149999999</v>
      </c>
      <c r="I1449" s="734">
        <v>17029678.109999999</v>
      </c>
      <c r="J1449" s="734">
        <v>17029678.109999999</v>
      </c>
      <c r="K1449" s="734">
        <v>17029678.109999999</v>
      </c>
      <c r="L1449" s="734">
        <v>47469.039999997614</v>
      </c>
    </row>
    <row r="1450" spans="1:12">
      <c r="E1450" s="730" t="s">
        <v>2150</v>
      </c>
      <c r="F1450" s="735">
        <v>0</v>
      </c>
      <c r="G1450" s="735">
        <v>17077147.149999999</v>
      </c>
      <c r="H1450" s="735">
        <v>17077147.149999999</v>
      </c>
      <c r="I1450" s="735">
        <v>17029678.109999999</v>
      </c>
      <c r="J1450" s="735">
        <v>17029678.109999999</v>
      </c>
      <c r="K1450" s="735">
        <v>17029678.109999999</v>
      </c>
      <c r="L1450" s="735">
        <v>47469.039999997614</v>
      </c>
    </row>
    <row r="1453" spans="1:12">
      <c r="A1453" s="732" t="s">
        <v>2473</v>
      </c>
      <c r="C1453" s="732" t="s">
        <v>2474</v>
      </c>
    </row>
    <row r="1454" spans="1:12">
      <c r="A1454" s="733" t="s">
        <v>1798</v>
      </c>
      <c r="B1454" s="733" t="s">
        <v>449</v>
      </c>
      <c r="F1454" s="734">
        <v>0</v>
      </c>
      <c r="G1454" s="734">
        <v>33366119.559999999</v>
      </c>
      <c r="H1454" s="734">
        <v>33366119.559999999</v>
      </c>
      <c r="I1454" s="734">
        <v>30327195.43</v>
      </c>
      <c r="J1454" s="734">
        <v>30327195.43</v>
      </c>
      <c r="K1454" s="734">
        <v>30327195.43</v>
      </c>
      <c r="L1454" s="734">
        <v>3038924.13</v>
      </c>
    </row>
    <row r="1455" spans="1:12">
      <c r="E1455" s="730" t="s">
        <v>2150</v>
      </c>
      <c r="F1455" s="735">
        <v>0</v>
      </c>
      <c r="G1455" s="735">
        <v>33366119.559999999</v>
      </c>
      <c r="H1455" s="735">
        <v>33366119.559999999</v>
      </c>
      <c r="I1455" s="735">
        <v>30327195.43</v>
      </c>
      <c r="J1455" s="735">
        <v>30327195.43</v>
      </c>
      <c r="K1455" s="735">
        <v>30327195.43</v>
      </c>
      <c r="L1455" s="735">
        <v>3038924.13</v>
      </c>
    </row>
    <row r="1458" spans="1:12">
      <c r="A1458" s="732" t="s">
        <v>2475</v>
      </c>
      <c r="C1458" s="732" t="s">
        <v>2476</v>
      </c>
    </row>
    <row r="1459" spans="1:12">
      <c r="A1459" s="733" t="s">
        <v>946</v>
      </c>
      <c r="B1459" s="733" t="s">
        <v>387</v>
      </c>
      <c r="F1459" s="734">
        <v>0</v>
      </c>
      <c r="G1459" s="734">
        <v>1051.0999999999999</v>
      </c>
      <c r="H1459" s="734">
        <v>1051.0999999999999</v>
      </c>
      <c r="I1459" s="734">
        <v>0</v>
      </c>
      <c r="J1459" s="734">
        <v>0</v>
      </c>
      <c r="K1459" s="734">
        <v>0</v>
      </c>
      <c r="L1459" s="734">
        <v>1051.0999999999999</v>
      </c>
    </row>
    <row r="1460" spans="1:12">
      <c r="A1460" s="733" t="s">
        <v>1798</v>
      </c>
      <c r="B1460" s="733" t="s">
        <v>449</v>
      </c>
      <c r="F1460" s="734">
        <v>0</v>
      </c>
      <c r="G1460" s="734">
        <v>990600</v>
      </c>
      <c r="H1460" s="734">
        <v>990600</v>
      </c>
      <c r="I1460" s="734">
        <v>990600</v>
      </c>
      <c r="J1460" s="734">
        <v>990600</v>
      </c>
      <c r="K1460" s="734">
        <v>990600</v>
      </c>
      <c r="L1460" s="734">
        <v>0</v>
      </c>
    </row>
    <row r="1461" spans="1:12">
      <c r="E1461" s="730" t="s">
        <v>2150</v>
      </c>
      <c r="F1461" s="735">
        <v>0</v>
      </c>
      <c r="G1461" s="735">
        <v>991651.1</v>
      </c>
      <c r="H1461" s="735">
        <v>991651.1</v>
      </c>
      <c r="I1461" s="735">
        <v>990600</v>
      </c>
      <c r="J1461" s="735">
        <v>990600</v>
      </c>
      <c r="K1461" s="735">
        <v>990600</v>
      </c>
      <c r="L1461" s="735">
        <v>1051.0999999999999</v>
      </c>
    </row>
    <row r="1464" spans="1:12">
      <c r="A1464" s="732" t="s">
        <v>2477</v>
      </c>
      <c r="C1464" s="732" t="s">
        <v>2478</v>
      </c>
    </row>
    <row r="1465" spans="1:12">
      <c r="A1465" s="733" t="s">
        <v>1796</v>
      </c>
      <c r="B1465" s="733" t="s">
        <v>448</v>
      </c>
      <c r="F1465" s="734">
        <v>0</v>
      </c>
      <c r="G1465" s="734">
        <v>54154131.450000003</v>
      </c>
      <c r="H1465" s="734">
        <v>54154131.450000003</v>
      </c>
      <c r="I1465" s="734">
        <v>0</v>
      </c>
      <c r="J1465" s="734">
        <v>0</v>
      </c>
      <c r="K1465" s="734">
        <v>0</v>
      </c>
      <c r="L1465" s="734">
        <v>54154131.450000003</v>
      </c>
    </row>
    <row r="1466" spans="1:12">
      <c r="E1466" s="730" t="s">
        <v>2150</v>
      </c>
      <c r="F1466" s="735">
        <v>0</v>
      </c>
      <c r="G1466" s="735">
        <v>54154131.450000003</v>
      </c>
      <c r="H1466" s="735">
        <v>54154131.450000003</v>
      </c>
      <c r="I1466" s="735">
        <v>0</v>
      </c>
      <c r="J1466" s="735">
        <v>0</v>
      </c>
      <c r="K1466" s="735">
        <v>0</v>
      </c>
      <c r="L1466" s="735">
        <v>54154131.450000003</v>
      </c>
    </row>
    <row r="1469" spans="1:12">
      <c r="A1469" s="732" t="s">
        <v>2479</v>
      </c>
      <c r="C1469" s="732" t="s">
        <v>2480</v>
      </c>
    </row>
    <row r="1470" spans="1:12">
      <c r="A1470" s="733" t="s">
        <v>1796</v>
      </c>
      <c r="B1470" s="733" t="s">
        <v>448</v>
      </c>
      <c r="F1470" s="734">
        <v>0</v>
      </c>
      <c r="G1470" s="734">
        <v>133019070.34</v>
      </c>
      <c r="H1470" s="734">
        <v>133019070.34</v>
      </c>
      <c r="I1470" s="734">
        <v>0</v>
      </c>
      <c r="J1470" s="734">
        <v>0</v>
      </c>
      <c r="K1470" s="734">
        <v>0</v>
      </c>
      <c r="L1470" s="734">
        <v>133019070.34</v>
      </c>
    </row>
    <row r="1471" spans="1:12">
      <c r="E1471" s="730" t="s">
        <v>2150</v>
      </c>
      <c r="F1471" s="735">
        <v>0</v>
      </c>
      <c r="G1471" s="735">
        <v>133019070.34</v>
      </c>
      <c r="H1471" s="735">
        <v>133019070.34</v>
      </c>
      <c r="I1471" s="735">
        <v>0</v>
      </c>
      <c r="J1471" s="735">
        <v>0</v>
      </c>
      <c r="K1471" s="735">
        <v>0</v>
      </c>
      <c r="L1471" s="735">
        <v>133019070.34</v>
      </c>
    </row>
    <row r="1474" spans="1:12">
      <c r="A1474" s="732" t="s">
        <v>2481</v>
      </c>
      <c r="C1474" s="732" t="s">
        <v>176</v>
      </c>
    </row>
    <row r="1475" spans="1:12">
      <c r="A1475" s="733" t="s">
        <v>948</v>
      </c>
      <c r="B1475" s="733" t="s">
        <v>388</v>
      </c>
      <c r="F1475" s="734">
        <v>2983445</v>
      </c>
      <c r="G1475" s="734">
        <v>0</v>
      </c>
      <c r="H1475" s="734">
        <v>2983445</v>
      </c>
      <c r="I1475" s="734">
        <v>0</v>
      </c>
      <c r="J1475" s="734">
        <v>0</v>
      </c>
      <c r="K1475" s="734">
        <v>0</v>
      </c>
      <c r="L1475" s="734">
        <v>2983445</v>
      </c>
    </row>
    <row r="1476" spans="1:12">
      <c r="E1476" s="730" t="s">
        <v>2150</v>
      </c>
      <c r="F1476" s="735">
        <v>2983445</v>
      </c>
      <c r="G1476" s="735">
        <v>0</v>
      </c>
      <c r="H1476" s="735">
        <v>2983445</v>
      </c>
      <c r="I1476" s="735">
        <v>0</v>
      </c>
      <c r="J1476" s="735">
        <v>0</v>
      </c>
      <c r="K1476" s="735">
        <v>0</v>
      </c>
      <c r="L1476" s="735">
        <v>2983445</v>
      </c>
    </row>
    <row r="1479" spans="1:12">
      <c r="A1479" s="732" t="s">
        <v>2482</v>
      </c>
      <c r="C1479" s="732" t="s">
        <v>2483</v>
      </c>
    </row>
    <row r="1480" spans="1:12">
      <c r="A1480" s="733" t="s">
        <v>946</v>
      </c>
      <c r="B1480" s="733" t="s">
        <v>387</v>
      </c>
      <c r="F1480" s="734">
        <v>0</v>
      </c>
      <c r="G1480" s="734">
        <v>8753.7099999999991</v>
      </c>
      <c r="H1480" s="734">
        <v>8753.7099999999991</v>
      </c>
      <c r="I1480" s="734">
        <v>0</v>
      </c>
      <c r="J1480" s="734">
        <v>0</v>
      </c>
      <c r="K1480" s="734">
        <v>0</v>
      </c>
      <c r="L1480" s="734">
        <v>8753.7099999999991</v>
      </c>
    </row>
    <row r="1481" spans="1:12">
      <c r="E1481" s="730" t="s">
        <v>2150</v>
      </c>
      <c r="F1481" s="735">
        <v>0</v>
      </c>
      <c r="G1481" s="735">
        <v>8753.7099999999991</v>
      </c>
      <c r="H1481" s="735">
        <v>8753.7099999999991</v>
      </c>
      <c r="I1481" s="735">
        <v>0</v>
      </c>
      <c r="J1481" s="735">
        <v>0</v>
      </c>
      <c r="K1481" s="735">
        <v>0</v>
      </c>
      <c r="L1481" s="735">
        <v>8753.7099999999991</v>
      </c>
    </row>
    <row r="1484" spans="1:12">
      <c r="A1484" s="732" t="s">
        <v>2484</v>
      </c>
      <c r="C1484" s="732" t="s">
        <v>2483</v>
      </c>
    </row>
    <row r="1485" spans="1:12">
      <c r="A1485" s="733" t="s">
        <v>940</v>
      </c>
      <c r="B1485" s="733" t="s">
        <v>384</v>
      </c>
      <c r="F1485" s="734">
        <v>0</v>
      </c>
      <c r="G1485" s="734">
        <v>1928858</v>
      </c>
      <c r="H1485" s="734">
        <v>1928858</v>
      </c>
      <c r="I1485" s="734">
        <v>1928788.68</v>
      </c>
      <c r="J1485" s="734">
        <v>1928788.68</v>
      </c>
      <c r="K1485" s="734">
        <v>1330770.68</v>
      </c>
      <c r="L1485" s="734">
        <v>69.319999999999993</v>
      </c>
    </row>
    <row r="1486" spans="1:12">
      <c r="A1486" s="733" t="s">
        <v>946</v>
      </c>
      <c r="B1486" s="733" t="s">
        <v>387</v>
      </c>
      <c r="F1486" s="734">
        <v>74281504</v>
      </c>
      <c r="G1486" s="734">
        <v>-73644544</v>
      </c>
      <c r="H1486" s="734">
        <v>636960</v>
      </c>
      <c r="I1486" s="734">
        <v>0</v>
      </c>
      <c r="J1486" s="734">
        <v>0</v>
      </c>
      <c r="K1486" s="734">
        <v>0</v>
      </c>
      <c r="L1486" s="734">
        <v>636960</v>
      </c>
    </row>
    <row r="1487" spans="1:12">
      <c r="A1487" s="733" t="s">
        <v>2252</v>
      </c>
      <c r="B1487" s="733" t="s">
        <v>483</v>
      </c>
      <c r="F1487" s="734">
        <v>0</v>
      </c>
      <c r="G1487" s="734">
        <v>80988722.840000004</v>
      </c>
      <c r="H1487" s="734">
        <v>80988722.840000004</v>
      </c>
      <c r="I1487" s="734">
        <v>80988722.840000004</v>
      </c>
      <c r="J1487" s="734">
        <v>80988722.840000004</v>
      </c>
      <c r="K1487" s="734">
        <v>80988722.840000004</v>
      </c>
      <c r="L1487" s="734">
        <v>0</v>
      </c>
    </row>
    <row r="1488" spans="1:12">
      <c r="E1488" s="730" t="s">
        <v>2150</v>
      </c>
      <c r="F1488" s="735">
        <v>74281504</v>
      </c>
      <c r="G1488" s="735">
        <v>9273036.8399999999</v>
      </c>
      <c r="H1488" s="735">
        <v>83554540.840000004</v>
      </c>
      <c r="I1488" s="735">
        <v>82917511.519999996</v>
      </c>
      <c r="J1488" s="735">
        <v>82917511.519999996</v>
      </c>
      <c r="K1488" s="735">
        <v>82319493.519999996</v>
      </c>
      <c r="L1488" s="735">
        <v>637029.31999999995</v>
      </c>
    </row>
    <row r="1491" spans="1:12">
      <c r="A1491" s="732" t="s">
        <v>2485</v>
      </c>
      <c r="C1491" s="732" t="s">
        <v>2486</v>
      </c>
    </row>
    <row r="1492" spans="1:12">
      <c r="A1492" s="733" t="s">
        <v>1778</v>
      </c>
      <c r="B1492" s="733" t="s">
        <v>440</v>
      </c>
      <c r="F1492" s="734">
        <v>0</v>
      </c>
      <c r="G1492" s="734">
        <v>590775.6</v>
      </c>
      <c r="H1492" s="734">
        <v>590775.6</v>
      </c>
      <c r="I1492" s="734">
        <v>590775.6</v>
      </c>
      <c r="J1492" s="734">
        <v>590775.6</v>
      </c>
      <c r="K1492" s="734">
        <v>590775.6</v>
      </c>
      <c r="L1492" s="734">
        <v>0</v>
      </c>
    </row>
    <row r="1493" spans="1:12">
      <c r="E1493" s="730" t="s">
        <v>2150</v>
      </c>
      <c r="F1493" s="735">
        <v>0</v>
      </c>
      <c r="G1493" s="735">
        <v>590775.6</v>
      </c>
      <c r="H1493" s="735">
        <v>590775.6</v>
      </c>
      <c r="I1493" s="735">
        <v>590775.6</v>
      </c>
      <c r="J1493" s="735">
        <v>590775.6</v>
      </c>
      <c r="K1493" s="735">
        <v>590775.6</v>
      </c>
      <c r="L1493" s="735">
        <v>0</v>
      </c>
    </row>
    <row r="1496" spans="1:12">
      <c r="A1496" s="732" t="s">
        <v>2487</v>
      </c>
      <c r="C1496" s="732" t="s">
        <v>2488</v>
      </c>
    </row>
    <row r="1497" spans="1:12">
      <c r="A1497" s="733" t="s">
        <v>946</v>
      </c>
      <c r="B1497" s="733" t="s">
        <v>387</v>
      </c>
      <c r="F1497" s="734">
        <v>0</v>
      </c>
      <c r="G1497" s="734">
        <v>1663934.05</v>
      </c>
      <c r="H1497" s="734">
        <v>1663934.05</v>
      </c>
      <c r="I1497" s="734">
        <v>0</v>
      </c>
      <c r="J1497" s="734">
        <v>0</v>
      </c>
      <c r="K1497" s="734">
        <v>0</v>
      </c>
      <c r="L1497" s="734">
        <v>1663934.05</v>
      </c>
    </row>
    <row r="1498" spans="1:12">
      <c r="A1498" s="733" t="s">
        <v>1740</v>
      </c>
      <c r="B1498" s="733" t="s">
        <v>2153</v>
      </c>
      <c r="F1498" s="734">
        <v>0</v>
      </c>
      <c r="G1498" s="734">
        <v>40410717.950000003</v>
      </c>
      <c r="H1498" s="734">
        <v>40410717.950000003</v>
      </c>
      <c r="I1498" s="734">
        <v>40410717.950000003</v>
      </c>
      <c r="J1498" s="734">
        <v>40410717.950000003</v>
      </c>
      <c r="K1498" s="734">
        <v>40410717.950000003</v>
      </c>
      <c r="L1498" s="734">
        <v>0</v>
      </c>
    </row>
    <row r="1499" spans="1:12">
      <c r="E1499" s="730" t="s">
        <v>2150</v>
      </c>
      <c r="F1499" s="735">
        <v>0</v>
      </c>
      <c r="G1499" s="735">
        <v>42074652.000000007</v>
      </c>
      <c r="H1499" s="735">
        <v>42074652.000000007</v>
      </c>
      <c r="I1499" s="735">
        <v>40410717.950000003</v>
      </c>
      <c r="J1499" s="735">
        <v>40410717.950000003</v>
      </c>
      <c r="K1499" s="735">
        <v>40410717.950000003</v>
      </c>
      <c r="L1499" s="735">
        <v>1663934.05</v>
      </c>
    </row>
    <row r="1502" spans="1:12">
      <c r="A1502" s="732" t="s">
        <v>2489</v>
      </c>
      <c r="C1502" s="732" t="s">
        <v>2490</v>
      </c>
    </row>
    <row r="1503" spans="1:12">
      <c r="A1503" s="733" t="s">
        <v>946</v>
      </c>
      <c r="B1503" s="733" t="s">
        <v>387</v>
      </c>
      <c r="F1503" s="734">
        <v>11079987</v>
      </c>
      <c r="G1503" s="734">
        <v>-11079987</v>
      </c>
      <c r="H1503" s="734">
        <v>0</v>
      </c>
      <c r="I1503" s="734">
        <v>0</v>
      </c>
      <c r="J1503" s="734">
        <v>0</v>
      </c>
      <c r="K1503" s="734">
        <v>0</v>
      </c>
      <c r="L1503" s="734">
        <v>0</v>
      </c>
    </row>
    <row r="1504" spans="1:12">
      <c r="A1504" s="733" t="s">
        <v>976</v>
      </c>
      <c r="B1504" s="733" t="s">
        <v>401</v>
      </c>
      <c r="F1504" s="734">
        <v>0</v>
      </c>
      <c r="G1504" s="734">
        <v>11183043</v>
      </c>
      <c r="H1504" s="734">
        <v>11183043</v>
      </c>
      <c r="I1504" s="734">
        <v>11180910.789999999</v>
      </c>
      <c r="J1504" s="734">
        <v>11180910.789999999</v>
      </c>
      <c r="K1504" s="734">
        <v>11180910.789999999</v>
      </c>
      <c r="L1504" s="734">
        <v>2132.21</v>
      </c>
    </row>
    <row r="1505" spans="1:12">
      <c r="E1505" s="730" t="s">
        <v>2150</v>
      </c>
      <c r="F1505" s="735">
        <v>11079987</v>
      </c>
      <c r="G1505" s="735">
        <v>103056</v>
      </c>
      <c r="H1505" s="735">
        <v>11183043</v>
      </c>
      <c r="I1505" s="735">
        <v>11180910.789999999</v>
      </c>
      <c r="J1505" s="735">
        <v>11180910.789999999</v>
      </c>
      <c r="K1505" s="735">
        <v>11180910.789999999</v>
      </c>
      <c r="L1505" s="735">
        <v>2132.21</v>
      </c>
    </row>
    <row r="1508" spans="1:12">
      <c r="A1508" s="732" t="s">
        <v>2491</v>
      </c>
      <c r="C1508" s="732" t="s">
        <v>2492</v>
      </c>
    </row>
    <row r="1509" spans="1:12">
      <c r="A1509" s="733" t="s">
        <v>1796</v>
      </c>
      <c r="B1509" s="733" t="s">
        <v>448</v>
      </c>
      <c r="F1509" s="734">
        <v>0</v>
      </c>
      <c r="G1509" s="734">
        <v>2340064.2400000002</v>
      </c>
      <c r="H1509" s="734">
        <v>2340064.2400000002</v>
      </c>
      <c r="I1509" s="734">
        <v>0</v>
      </c>
      <c r="J1509" s="734">
        <v>0</v>
      </c>
      <c r="K1509" s="734">
        <v>0</v>
      </c>
      <c r="L1509" s="734">
        <v>2340064.2400000002</v>
      </c>
    </row>
    <row r="1510" spans="1:12">
      <c r="E1510" s="730" t="s">
        <v>2150</v>
      </c>
      <c r="F1510" s="735">
        <v>0</v>
      </c>
      <c r="G1510" s="735">
        <v>2340064.2400000002</v>
      </c>
      <c r="H1510" s="735">
        <v>2340064.2400000002</v>
      </c>
      <c r="I1510" s="735">
        <v>0</v>
      </c>
      <c r="J1510" s="735">
        <v>0</v>
      </c>
      <c r="K1510" s="735">
        <v>0</v>
      </c>
      <c r="L1510" s="735">
        <v>2340064.2400000002</v>
      </c>
    </row>
    <row r="1513" spans="1:12">
      <c r="A1513" s="732" t="s">
        <v>2493</v>
      </c>
      <c r="C1513" s="732" t="s">
        <v>2492</v>
      </c>
    </row>
    <row r="1514" spans="1:12">
      <c r="A1514" s="733" t="s">
        <v>928</v>
      </c>
      <c r="B1514" s="733" t="s">
        <v>380</v>
      </c>
      <c r="F1514" s="734">
        <v>0</v>
      </c>
      <c r="G1514" s="734">
        <v>28175328.010000002</v>
      </c>
      <c r="H1514" s="734">
        <v>28175328.010000002</v>
      </c>
      <c r="I1514" s="734">
        <v>28175328.010000002</v>
      </c>
      <c r="J1514" s="734">
        <v>28175328.010000002</v>
      </c>
      <c r="K1514" s="734">
        <v>28175328.010000002</v>
      </c>
      <c r="L1514" s="734">
        <v>0</v>
      </c>
    </row>
    <row r="1515" spans="1:12">
      <c r="A1515" s="733" t="s">
        <v>946</v>
      </c>
      <c r="B1515" s="733" t="s">
        <v>387</v>
      </c>
      <c r="F1515" s="734">
        <v>0</v>
      </c>
      <c r="G1515" s="734">
        <v>28920.33</v>
      </c>
      <c r="H1515" s="734">
        <v>28920.33</v>
      </c>
      <c r="I1515" s="734">
        <v>0</v>
      </c>
      <c r="J1515" s="734">
        <v>0</v>
      </c>
      <c r="K1515" s="734">
        <v>0</v>
      </c>
      <c r="L1515" s="734">
        <v>28920.33</v>
      </c>
    </row>
    <row r="1516" spans="1:12">
      <c r="E1516" s="730" t="s">
        <v>2150</v>
      </c>
      <c r="F1516" s="735">
        <v>0</v>
      </c>
      <c r="G1516" s="735">
        <v>28204248.34</v>
      </c>
      <c r="H1516" s="735">
        <v>28204248.34</v>
      </c>
      <c r="I1516" s="735">
        <v>28175328.010000002</v>
      </c>
      <c r="J1516" s="735">
        <v>28175328.010000002</v>
      </c>
      <c r="K1516" s="735">
        <v>28175328.010000002</v>
      </c>
      <c r="L1516" s="735">
        <v>28920.33</v>
      </c>
    </row>
    <row r="1519" spans="1:12">
      <c r="A1519" s="732" t="s">
        <v>2494</v>
      </c>
      <c r="C1519" s="732" t="s">
        <v>2495</v>
      </c>
    </row>
    <row r="1520" spans="1:12">
      <c r="A1520" s="733" t="s">
        <v>944</v>
      </c>
      <c r="B1520" s="733" t="s">
        <v>386</v>
      </c>
      <c r="F1520" s="734">
        <v>0</v>
      </c>
      <c r="G1520" s="734">
        <v>1074271.98</v>
      </c>
      <c r="H1520" s="734">
        <v>1074271.98</v>
      </c>
      <c r="I1520" s="734">
        <v>1074271.98</v>
      </c>
      <c r="J1520" s="734">
        <v>1074271.98</v>
      </c>
      <c r="K1520" s="734">
        <v>1074271.98</v>
      </c>
      <c r="L1520" s="734">
        <v>0</v>
      </c>
    </row>
    <row r="1521" spans="1:12">
      <c r="A1521" s="733" t="s">
        <v>946</v>
      </c>
      <c r="B1521" s="733" t="s">
        <v>387</v>
      </c>
      <c r="F1521" s="734">
        <v>1852193</v>
      </c>
      <c r="G1521" s="734">
        <v>-1852193</v>
      </c>
      <c r="H1521" s="734">
        <v>0</v>
      </c>
      <c r="I1521" s="734">
        <v>0</v>
      </c>
      <c r="J1521" s="734">
        <v>0</v>
      </c>
      <c r="K1521" s="734">
        <v>0</v>
      </c>
      <c r="L1521" s="734">
        <v>0</v>
      </c>
    </row>
    <row r="1522" spans="1:12">
      <c r="A1522" s="733" t="s">
        <v>1120</v>
      </c>
      <c r="B1522" s="733" t="s">
        <v>405</v>
      </c>
      <c r="F1522" s="734">
        <v>0</v>
      </c>
      <c r="G1522" s="734">
        <v>1611407.31</v>
      </c>
      <c r="H1522" s="734">
        <v>1611407.31</v>
      </c>
      <c r="I1522" s="734">
        <v>1611407.31</v>
      </c>
      <c r="J1522" s="734">
        <v>1611407.31</v>
      </c>
      <c r="K1522" s="734">
        <v>1611407.31</v>
      </c>
      <c r="L1522" s="734">
        <v>0</v>
      </c>
    </row>
    <row r="1523" spans="1:12">
      <c r="E1523" s="730" t="s">
        <v>2150</v>
      </c>
      <c r="F1523" s="735">
        <v>1852193</v>
      </c>
      <c r="G1523" s="735">
        <v>833486.29</v>
      </c>
      <c r="H1523" s="735">
        <v>2685679.29</v>
      </c>
      <c r="I1523" s="735">
        <v>2685679.29</v>
      </c>
      <c r="J1523" s="735">
        <v>2685679.29</v>
      </c>
      <c r="K1523" s="735">
        <v>2685679.29</v>
      </c>
      <c r="L1523" s="735">
        <v>0</v>
      </c>
    </row>
    <row r="1526" spans="1:12">
      <c r="A1526" s="732" t="s">
        <v>2496</v>
      </c>
      <c r="C1526" s="732" t="s">
        <v>2497</v>
      </c>
    </row>
    <row r="1527" spans="1:12">
      <c r="A1527" s="733" t="s">
        <v>1812</v>
      </c>
      <c r="B1527" s="733" t="s">
        <v>456</v>
      </c>
      <c r="F1527" s="734">
        <v>0</v>
      </c>
      <c r="G1527" s="734">
        <v>426331.97</v>
      </c>
      <c r="H1527" s="734">
        <v>426331.97</v>
      </c>
      <c r="I1527" s="734">
        <v>42533.43</v>
      </c>
      <c r="J1527" s="734">
        <v>42533.43</v>
      </c>
      <c r="K1527" s="734">
        <v>42533.43</v>
      </c>
      <c r="L1527" s="734">
        <v>383798.54</v>
      </c>
    </row>
    <row r="1528" spans="1:12">
      <c r="E1528" s="730" t="s">
        <v>2150</v>
      </c>
      <c r="F1528" s="735">
        <v>0</v>
      </c>
      <c r="G1528" s="735">
        <v>426331.97</v>
      </c>
      <c r="H1528" s="735">
        <v>426331.97</v>
      </c>
      <c r="I1528" s="735">
        <v>42533.43</v>
      </c>
      <c r="J1528" s="735">
        <v>42533.43</v>
      </c>
      <c r="K1528" s="735">
        <v>42533.43</v>
      </c>
      <c r="L1528" s="735">
        <v>383798.54</v>
      </c>
    </row>
    <row r="1531" spans="1:12">
      <c r="A1531" s="732" t="s">
        <v>2498</v>
      </c>
      <c r="C1531" s="732" t="s">
        <v>2499</v>
      </c>
    </row>
    <row r="1532" spans="1:12">
      <c r="A1532" s="733" t="s">
        <v>1814</v>
      </c>
      <c r="B1532" s="733" t="s">
        <v>457</v>
      </c>
      <c r="F1532" s="734">
        <v>0</v>
      </c>
      <c r="G1532" s="734">
        <v>268865.82</v>
      </c>
      <c r="H1532" s="734">
        <v>268865.82</v>
      </c>
      <c r="I1532" s="734">
        <v>113136.99</v>
      </c>
      <c r="J1532" s="734">
        <v>113136.99</v>
      </c>
      <c r="K1532" s="734">
        <v>113136.99</v>
      </c>
      <c r="L1532" s="734">
        <v>155728.82999999999</v>
      </c>
    </row>
    <row r="1533" spans="1:12">
      <c r="E1533" s="730" t="s">
        <v>2150</v>
      </c>
      <c r="F1533" s="735">
        <v>0</v>
      </c>
      <c r="G1533" s="735">
        <v>268865.82</v>
      </c>
      <c r="H1533" s="735">
        <v>268865.82</v>
      </c>
      <c r="I1533" s="735">
        <v>113136.99</v>
      </c>
      <c r="J1533" s="735">
        <v>113136.99</v>
      </c>
      <c r="K1533" s="735">
        <v>113136.99</v>
      </c>
      <c r="L1533" s="735">
        <v>155728.82999999999</v>
      </c>
    </row>
    <row r="1536" spans="1:12">
      <c r="A1536" s="732" t="s">
        <v>2500</v>
      </c>
      <c r="C1536" s="732" t="s">
        <v>2501</v>
      </c>
    </row>
    <row r="1537" spans="1:12">
      <c r="A1537" s="733" t="s">
        <v>1806</v>
      </c>
      <c r="B1537" s="733" t="s">
        <v>453</v>
      </c>
      <c r="F1537" s="734">
        <v>0</v>
      </c>
      <c r="G1537" s="734">
        <v>100000</v>
      </c>
      <c r="H1537" s="734">
        <v>100000</v>
      </c>
      <c r="I1537" s="734">
        <v>56316.38</v>
      </c>
      <c r="J1537" s="734">
        <v>56316.38</v>
      </c>
      <c r="K1537" s="734">
        <v>56316.38</v>
      </c>
      <c r="L1537" s="734">
        <v>43683.62</v>
      </c>
    </row>
    <row r="1538" spans="1:12">
      <c r="E1538" s="730" t="s">
        <v>2150</v>
      </c>
      <c r="F1538" s="735">
        <v>0</v>
      </c>
      <c r="G1538" s="735">
        <v>100000</v>
      </c>
      <c r="H1538" s="735">
        <v>100000</v>
      </c>
      <c r="I1538" s="735">
        <v>56316.38</v>
      </c>
      <c r="J1538" s="735">
        <v>56316.38</v>
      </c>
      <c r="K1538" s="735">
        <v>56316.38</v>
      </c>
      <c r="L1538" s="735">
        <v>43683.62</v>
      </c>
    </row>
    <row r="1541" spans="1:12">
      <c r="A1541" s="732" t="s">
        <v>2502</v>
      </c>
      <c r="C1541" s="732" t="s">
        <v>2503</v>
      </c>
    </row>
    <row r="1542" spans="1:12">
      <c r="A1542" s="733" t="s">
        <v>1814</v>
      </c>
      <c r="B1542" s="733" t="s">
        <v>457</v>
      </c>
      <c r="F1542" s="734">
        <v>0</v>
      </c>
      <c r="G1542" s="734">
        <v>469678.51</v>
      </c>
      <c r="H1542" s="734">
        <v>469678.51</v>
      </c>
      <c r="I1542" s="734">
        <v>268696.95</v>
      </c>
      <c r="J1542" s="734">
        <v>268696.95</v>
      </c>
      <c r="K1542" s="734">
        <v>268696.95</v>
      </c>
      <c r="L1542" s="734">
        <v>200981.56</v>
      </c>
    </row>
    <row r="1543" spans="1:12">
      <c r="E1543" s="730" t="s">
        <v>2150</v>
      </c>
      <c r="F1543" s="735">
        <v>0</v>
      </c>
      <c r="G1543" s="735">
        <v>469678.51</v>
      </c>
      <c r="H1543" s="735">
        <v>469678.51</v>
      </c>
      <c r="I1543" s="735">
        <v>268696.95</v>
      </c>
      <c r="J1543" s="735">
        <v>268696.95</v>
      </c>
      <c r="K1543" s="735">
        <v>268696.95</v>
      </c>
      <c r="L1543" s="735">
        <v>200981.56</v>
      </c>
    </row>
    <row r="1546" spans="1:12">
      <c r="A1546" s="732" t="s">
        <v>2504</v>
      </c>
      <c r="C1546" s="732" t="s">
        <v>2505</v>
      </c>
    </row>
    <row r="1547" spans="1:12">
      <c r="A1547" s="733" t="s">
        <v>1802</v>
      </c>
      <c r="B1547" s="733" t="s">
        <v>451</v>
      </c>
      <c r="F1547" s="734">
        <v>0</v>
      </c>
      <c r="G1547" s="734">
        <v>68831.929999999993</v>
      </c>
      <c r="H1547" s="734">
        <v>68831.929999999993</v>
      </c>
      <c r="I1547" s="734">
        <v>68831.929999999993</v>
      </c>
      <c r="J1547" s="734">
        <v>68831.929999999993</v>
      </c>
      <c r="K1547" s="734">
        <v>68831.929999999993</v>
      </c>
      <c r="L1547" s="734">
        <v>0</v>
      </c>
    </row>
    <row r="1548" spans="1:12">
      <c r="E1548" s="730" t="s">
        <v>2150</v>
      </c>
      <c r="F1548" s="735">
        <v>0</v>
      </c>
      <c r="G1548" s="735">
        <v>68831.929999999993</v>
      </c>
      <c r="H1548" s="735">
        <v>68831.929999999993</v>
      </c>
      <c r="I1548" s="735">
        <v>68831.929999999993</v>
      </c>
      <c r="J1548" s="735">
        <v>68831.929999999993</v>
      </c>
      <c r="K1548" s="735">
        <v>68831.929999999993</v>
      </c>
      <c r="L1548" s="735">
        <v>0</v>
      </c>
    </row>
    <row r="1551" spans="1:12">
      <c r="A1551" s="732" t="s">
        <v>2506</v>
      </c>
      <c r="C1551" s="732" t="s">
        <v>2507</v>
      </c>
    </row>
    <row r="1552" spans="1:12">
      <c r="A1552" s="733" t="s">
        <v>1816</v>
      </c>
      <c r="B1552" s="733" t="s">
        <v>458</v>
      </c>
      <c r="F1552" s="734">
        <v>0</v>
      </c>
      <c r="G1552" s="734">
        <v>868959.13</v>
      </c>
      <c r="H1552" s="734">
        <v>868959.13</v>
      </c>
      <c r="I1552" s="734">
        <v>369261.27</v>
      </c>
      <c r="J1552" s="734">
        <v>369261.27</v>
      </c>
      <c r="K1552" s="734">
        <v>369261.27</v>
      </c>
      <c r="L1552" s="734">
        <v>499697.86</v>
      </c>
    </row>
    <row r="1553" spans="1:12">
      <c r="E1553" s="730" t="s">
        <v>2150</v>
      </c>
      <c r="F1553" s="735">
        <v>0</v>
      </c>
      <c r="G1553" s="735">
        <v>868959.13</v>
      </c>
      <c r="H1553" s="735">
        <v>868959.13</v>
      </c>
      <c r="I1553" s="735">
        <v>369261.27</v>
      </c>
      <c r="J1553" s="735">
        <v>369261.27</v>
      </c>
      <c r="K1553" s="735">
        <v>369261.27</v>
      </c>
      <c r="L1553" s="735">
        <v>499697.86</v>
      </c>
    </row>
    <row r="1556" spans="1:12">
      <c r="A1556" s="732" t="s">
        <v>2508</v>
      </c>
      <c r="C1556" s="732" t="s">
        <v>2509</v>
      </c>
    </row>
    <row r="1557" spans="1:12">
      <c r="A1557" s="733" t="s">
        <v>1814</v>
      </c>
      <c r="B1557" s="733" t="s">
        <v>457</v>
      </c>
      <c r="F1557" s="734">
        <v>0</v>
      </c>
      <c r="G1557" s="734">
        <v>947124.96</v>
      </c>
      <c r="H1557" s="734">
        <v>947124.96</v>
      </c>
      <c r="I1557" s="734">
        <v>59620.51</v>
      </c>
      <c r="J1557" s="734">
        <v>59620.51</v>
      </c>
      <c r="K1557" s="734">
        <v>59620.51</v>
      </c>
      <c r="L1557" s="734">
        <v>887504.45</v>
      </c>
    </row>
    <row r="1558" spans="1:12">
      <c r="E1558" s="730" t="s">
        <v>2150</v>
      </c>
      <c r="F1558" s="735">
        <v>0</v>
      </c>
      <c r="G1558" s="735">
        <v>947124.96</v>
      </c>
      <c r="H1558" s="735">
        <v>947124.96</v>
      </c>
      <c r="I1558" s="735">
        <v>59620.51</v>
      </c>
      <c r="J1558" s="735">
        <v>59620.51</v>
      </c>
      <c r="K1558" s="735">
        <v>59620.51</v>
      </c>
      <c r="L1558" s="735">
        <v>887504.45</v>
      </c>
    </row>
    <row r="1561" spans="1:12">
      <c r="A1561" s="732" t="s">
        <v>2510</v>
      </c>
      <c r="C1561" s="732" t="s">
        <v>2511</v>
      </c>
    </row>
    <row r="1562" spans="1:12">
      <c r="A1562" s="733" t="s">
        <v>1814</v>
      </c>
      <c r="B1562" s="733" t="s">
        <v>457</v>
      </c>
      <c r="F1562" s="734">
        <v>0</v>
      </c>
      <c r="G1562" s="734">
        <v>391511.02</v>
      </c>
      <c r="H1562" s="734">
        <v>391511.02</v>
      </c>
      <c r="I1562" s="734">
        <v>110016.14</v>
      </c>
      <c r="J1562" s="734">
        <v>110016.14</v>
      </c>
      <c r="K1562" s="734">
        <v>110016.14</v>
      </c>
      <c r="L1562" s="734">
        <v>281494.88</v>
      </c>
    </row>
    <row r="1563" spans="1:12">
      <c r="E1563" s="730" t="s">
        <v>2150</v>
      </c>
      <c r="F1563" s="735">
        <v>0</v>
      </c>
      <c r="G1563" s="735">
        <v>391511.02</v>
      </c>
      <c r="H1563" s="735">
        <v>391511.02</v>
      </c>
      <c r="I1563" s="735">
        <v>110016.14</v>
      </c>
      <c r="J1563" s="735">
        <v>110016.14</v>
      </c>
      <c r="K1563" s="735">
        <v>110016.14</v>
      </c>
      <c r="L1563" s="735">
        <v>281494.88</v>
      </c>
    </row>
    <row r="1566" spans="1:12">
      <c r="A1566" s="732" t="s">
        <v>2512</v>
      </c>
      <c r="C1566" s="732" t="s">
        <v>2513</v>
      </c>
    </row>
    <row r="1567" spans="1:12">
      <c r="A1567" s="733" t="s">
        <v>1802</v>
      </c>
      <c r="B1567" s="733" t="s">
        <v>451</v>
      </c>
      <c r="F1567" s="734">
        <v>0</v>
      </c>
      <c r="G1567" s="734">
        <v>532880</v>
      </c>
      <c r="H1567" s="734">
        <v>532880</v>
      </c>
      <c r="I1567" s="734">
        <v>526718.75</v>
      </c>
      <c r="J1567" s="734">
        <v>526718.75</v>
      </c>
      <c r="K1567" s="734">
        <v>526718.75</v>
      </c>
      <c r="L1567" s="734">
        <v>6161.25</v>
      </c>
    </row>
    <row r="1568" spans="1:12">
      <c r="E1568" s="730" t="s">
        <v>2150</v>
      </c>
      <c r="F1568" s="735">
        <v>0</v>
      </c>
      <c r="G1568" s="735">
        <v>532880</v>
      </c>
      <c r="H1568" s="735">
        <v>532880</v>
      </c>
      <c r="I1568" s="735">
        <v>526718.75</v>
      </c>
      <c r="J1568" s="735">
        <v>526718.75</v>
      </c>
      <c r="K1568" s="735">
        <v>526718.75</v>
      </c>
      <c r="L1568" s="735">
        <v>6161.25</v>
      </c>
    </row>
    <row r="1571" spans="1:12">
      <c r="A1571" s="732" t="s">
        <v>2514</v>
      </c>
      <c r="C1571" s="732" t="s">
        <v>2515</v>
      </c>
    </row>
    <row r="1572" spans="1:12">
      <c r="A1572" s="733" t="s">
        <v>1814</v>
      </c>
      <c r="B1572" s="733" t="s">
        <v>457</v>
      </c>
      <c r="F1572" s="734">
        <v>0</v>
      </c>
      <c r="G1572" s="734">
        <v>279380</v>
      </c>
      <c r="H1572" s="734">
        <v>279380</v>
      </c>
      <c r="I1572" s="734">
        <v>108509.95</v>
      </c>
      <c r="J1572" s="734">
        <v>108509.95</v>
      </c>
      <c r="K1572" s="734">
        <v>108509.95</v>
      </c>
      <c r="L1572" s="734">
        <v>170870.05</v>
      </c>
    </row>
    <row r="1573" spans="1:12">
      <c r="E1573" s="730" t="s">
        <v>2150</v>
      </c>
      <c r="F1573" s="735">
        <v>0</v>
      </c>
      <c r="G1573" s="735">
        <v>279380</v>
      </c>
      <c r="H1573" s="735">
        <v>279380</v>
      </c>
      <c r="I1573" s="735">
        <v>108509.95</v>
      </c>
      <c r="J1573" s="735">
        <v>108509.95</v>
      </c>
      <c r="K1573" s="735">
        <v>108509.95</v>
      </c>
      <c r="L1573" s="735">
        <v>170870.05</v>
      </c>
    </row>
    <row r="1576" spans="1:12">
      <c r="A1576" s="732" t="s">
        <v>2516</v>
      </c>
      <c r="C1576" s="732" t="s">
        <v>2517</v>
      </c>
    </row>
    <row r="1577" spans="1:12">
      <c r="A1577" s="733" t="s">
        <v>946</v>
      </c>
      <c r="B1577" s="733" t="s">
        <v>387</v>
      </c>
      <c r="F1577" s="734">
        <v>42489000</v>
      </c>
      <c r="G1577" s="734">
        <v>-42489000</v>
      </c>
      <c r="H1577" s="734">
        <v>0</v>
      </c>
      <c r="I1577" s="734">
        <v>0</v>
      </c>
      <c r="J1577" s="734">
        <v>0</v>
      </c>
      <c r="K1577" s="734">
        <v>0</v>
      </c>
      <c r="L1577" s="734">
        <v>0</v>
      </c>
    </row>
    <row r="1578" spans="1:12">
      <c r="A1578" s="733" t="s">
        <v>948</v>
      </c>
      <c r="B1578" s="733" t="s">
        <v>388</v>
      </c>
      <c r="F1578" s="734">
        <v>0</v>
      </c>
      <c r="G1578" s="734">
        <v>35556870</v>
      </c>
      <c r="H1578" s="734">
        <v>35556870</v>
      </c>
      <c r="I1578" s="734">
        <v>19800000</v>
      </c>
      <c r="J1578" s="734">
        <v>19800000</v>
      </c>
      <c r="K1578" s="734">
        <v>19800000</v>
      </c>
      <c r="L1578" s="734">
        <v>15756870</v>
      </c>
    </row>
    <row r="1579" spans="1:12">
      <c r="A1579" s="733" t="s">
        <v>976</v>
      </c>
      <c r="B1579" s="733" t="s">
        <v>401</v>
      </c>
      <c r="F1579" s="734">
        <v>0</v>
      </c>
      <c r="G1579" s="734">
        <v>16381870</v>
      </c>
      <c r="H1579" s="734">
        <v>16381870</v>
      </c>
      <c r="I1579" s="734">
        <v>16378191.92</v>
      </c>
      <c r="J1579" s="734">
        <v>16378191.92</v>
      </c>
      <c r="K1579" s="734">
        <v>16378191.92</v>
      </c>
      <c r="L1579" s="734">
        <v>3678.08</v>
      </c>
    </row>
    <row r="1580" spans="1:12">
      <c r="E1580" s="730" t="s">
        <v>2150</v>
      </c>
      <c r="F1580" s="735">
        <v>42489000</v>
      </c>
      <c r="G1580" s="735">
        <v>9449740</v>
      </c>
      <c r="H1580" s="735">
        <v>51938740</v>
      </c>
      <c r="I1580" s="735">
        <v>36178191.920000002</v>
      </c>
      <c r="J1580" s="735">
        <v>36178191.920000002</v>
      </c>
      <c r="K1580" s="735">
        <v>36178191.920000002</v>
      </c>
      <c r="L1580" s="735">
        <v>15760548.08</v>
      </c>
    </row>
    <row r="1583" spans="1:12">
      <c r="A1583" s="732" t="s">
        <v>2518</v>
      </c>
      <c r="C1583" s="732" t="s">
        <v>2519</v>
      </c>
    </row>
    <row r="1584" spans="1:12">
      <c r="A1584" s="733" t="s">
        <v>946</v>
      </c>
      <c r="B1584" s="733" t="s">
        <v>387</v>
      </c>
      <c r="F1584" s="734">
        <v>3395385</v>
      </c>
      <c r="G1584" s="734">
        <v>-3395385</v>
      </c>
      <c r="H1584" s="734">
        <v>0</v>
      </c>
      <c r="I1584" s="734">
        <v>0</v>
      </c>
      <c r="J1584" s="734">
        <v>0</v>
      </c>
      <c r="K1584" s="734">
        <v>0</v>
      </c>
      <c r="L1584" s="734">
        <v>0</v>
      </c>
    </row>
    <row r="1585" spans="1:12">
      <c r="A1585" s="733" t="s">
        <v>976</v>
      </c>
      <c r="B1585" s="733" t="s">
        <v>401</v>
      </c>
      <c r="F1585" s="734">
        <v>0</v>
      </c>
      <c r="G1585" s="734">
        <v>3490000</v>
      </c>
      <c r="H1585" s="734">
        <v>3490000</v>
      </c>
      <c r="I1585" s="734">
        <v>3485311.77</v>
      </c>
      <c r="J1585" s="734">
        <v>3485311.77</v>
      </c>
      <c r="K1585" s="734">
        <v>3485311.77</v>
      </c>
      <c r="L1585" s="734">
        <v>4688.2299999999996</v>
      </c>
    </row>
    <row r="1586" spans="1:12">
      <c r="E1586" s="730" t="s">
        <v>2150</v>
      </c>
      <c r="F1586" s="735">
        <v>3395385</v>
      </c>
      <c r="G1586" s="735">
        <v>94615</v>
      </c>
      <c r="H1586" s="735">
        <v>3490000</v>
      </c>
      <c r="I1586" s="735">
        <v>3485311.77</v>
      </c>
      <c r="J1586" s="735">
        <v>3485311.77</v>
      </c>
      <c r="K1586" s="735">
        <v>3485311.77</v>
      </c>
      <c r="L1586" s="735">
        <v>4688.2299999999996</v>
      </c>
    </row>
    <row r="1589" spans="1:12">
      <c r="A1589" s="732" t="s">
        <v>2520</v>
      </c>
      <c r="C1589" s="732" t="s">
        <v>2521</v>
      </c>
    </row>
    <row r="1590" spans="1:12">
      <c r="A1590" s="733" t="s">
        <v>1724</v>
      </c>
      <c r="B1590" s="733" t="s">
        <v>419</v>
      </c>
      <c r="F1590" s="734">
        <v>0</v>
      </c>
      <c r="G1590" s="734">
        <v>150000</v>
      </c>
      <c r="H1590" s="734">
        <v>150000</v>
      </c>
      <c r="I1590" s="734">
        <v>150000</v>
      </c>
      <c r="J1590" s="734">
        <v>150000</v>
      </c>
      <c r="K1590" s="734">
        <v>150000</v>
      </c>
      <c r="L1590" s="734">
        <v>0</v>
      </c>
    </row>
    <row r="1591" spans="1:12">
      <c r="E1591" s="730" t="s">
        <v>2150</v>
      </c>
      <c r="F1591" s="735">
        <v>0</v>
      </c>
      <c r="G1591" s="735">
        <v>150000</v>
      </c>
      <c r="H1591" s="735">
        <v>150000</v>
      </c>
      <c r="I1591" s="735">
        <v>150000</v>
      </c>
      <c r="J1591" s="735">
        <v>150000</v>
      </c>
      <c r="K1591" s="735">
        <v>150000</v>
      </c>
      <c r="L1591" s="735">
        <v>0</v>
      </c>
    </row>
    <row r="1594" spans="1:12">
      <c r="A1594" s="732" t="s">
        <v>2522</v>
      </c>
      <c r="C1594" s="732" t="s">
        <v>2523</v>
      </c>
    </row>
    <row r="1595" spans="1:12">
      <c r="A1595" s="733" t="s">
        <v>1724</v>
      </c>
      <c r="B1595" s="733" t="s">
        <v>419</v>
      </c>
      <c r="F1595" s="734">
        <v>0</v>
      </c>
      <c r="G1595" s="734">
        <v>2597644.84</v>
      </c>
      <c r="H1595" s="734">
        <v>2597644.84</v>
      </c>
      <c r="I1595" s="734">
        <v>2597644.84</v>
      </c>
      <c r="J1595" s="734">
        <v>2597644.84</v>
      </c>
      <c r="K1595" s="734">
        <v>2597644.84</v>
      </c>
      <c r="L1595" s="734">
        <v>0</v>
      </c>
    </row>
    <row r="1596" spans="1:12">
      <c r="E1596" s="730" t="s">
        <v>2150</v>
      </c>
      <c r="F1596" s="735">
        <v>0</v>
      </c>
      <c r="G1596" s="735">
        <v>2597644.84</v>
      </c>
      <c r="H1596" s="735">
        <v>2597644.84</v>
      </c>
      <c r="I1596" s="735">
        <v>2597644.84</v>
      </c>
      <c r="J1596" s="735">
        <v>2597644.84</v>
      </c>
      <c r="K1596" s="735">
        <v>2597644.84</v>
      </c>
      <c r="L1596" s="735">
        <v>0</v>
      </c>
    </row>
    <row r="1599" spans="1:12">
      <c r="A1599" s="732" t="s">
        <v>2524</v>
      </c>
      <c r="C1599" s="732" t="s">
        <v>2525</v>
      </c>
    </row>
    <row r="1600" spans="1:12">
      <c r="A1600" s="733" t="s">
        <v>946</v>
      </c>
      <c r="B1600" s="733" t="s">
        <v>387</v>
      </c>
      <c r="F1600" s="734">
        <v>0</v>
      </c>
      <c r="G1600" s="734">
        <v>1068.1400000000001</v>
      </c>
      <c r="H1600" s="734">
        <v>1068.1400000000001</v>
      </c>
      <c r="I1600" s="734">
        <v>0</v>
      </c>
      <c r="J1600" s="734">
        <v>0</v>
      </c>
      <c r="K1600" s="734">
        <v>0</v>
      </c>
      <c r="L1600" s="734">
        <v>1068.1400000000001</v>
      </c>
    </row>
    <row r="1601" spans="1:12">
      <c r="A1601" s="733" t="s">
        <v>1772</v>
      </c>
      <c r="B1601" s="733" t="s">
        <v>438</v>
      </c>
      <c r="F1601" s="734">
        <v>0</v>
      </c>
      <c r="G1601" s="734">
        <v>678679.36</v>
      </c>
      <c r="H1601" s="734">
        <v>678679.36</v>
      </c>
      <c r="I1601" s="734">
        <v>678679.36</v>
      </c>
      <c r="J1601" s="734">
        <v>678679.36</v>
      </c>
      <c r="K1601" s="734">
        <v>678679.36</v>
      </c>
      <c r="L1601" s="734">
        <v>0</v>
      </c>
    </row>
    <row r="1602" spans="1:12">
      <c r="E1602" s="730" t="s">
        <v>2150</v>
      </c>
      <c r="F1602" s="735">
        <v>0</v>
      </c>
      <c r="G1602" s="735">
        <v>679747.5</v>
      </c>
      <c r="H1602" s="735">
        <v>679747.5</v>
      </c>
      <c r="I1602" s="735">
        <v>678679.36</v>
      </c>
      <c r="J1602" s="735">
        <v>678679.36</v>
      </c>
      <c r="K1602" s="735">
        <v>678679.36</v>
      </c>
      <c r="L1602" s="735">
        <v>1068.1400000000001</v>
      </c>
    </row>
    <row r="1605" spans="1:12">
      <c r="A1605" s="732" t="s">
        <v>2526</v>
      </c>
      <c r="C1605" s="732" t="s">
        <v>2527</v>
      </c>
    </row>
    <row r="1606" spans="1:12">
      <c r="A1606" s="733" t="s">
        <v>946</v>
      </c>
      <c r="B1606" s="733" t="s">
        <v>387</v>
      </c>
      <c r="F1606" s="734">
        <v>0</v>
      </c>
      <c r="G1606" s="734">
        <v>1872.61</v>
      </c>
      <c r="H1606" s="734">
        <v>1872.61</v>
      </c>
      <c r="I1606" s="734">
        <v>0</v>
      </c>
      <c r="J1606" s="734">
        <v>0</v>
      </c>
      <c r="K1606" s="734">
        <v>0</v>
      </c>
      <c r="L1606" s="734">
        <v>1872.61</v>
      </c>
    </row>
    <row r="1607" spans="1:12">
      <c r="A1607" s="733" t="s">
        <v>1772</v>
      </c>
      <c r="B1607" s="733" t="s">
        <v>438</v>
      </c>
      <c r="F1607" s="734">
        <v>0</v>
      </c>
      <c r="G1607" s="734">
        <v>1648127.39</v>
      </c>
      <c r="H1607" s="734">
        <v>1648127.39</v>
      </c>
      <c r="I1607" s="734">
        <v>1648127.39</v>
      </c>
      <c r="J1607" s="734">
        <v>1648127.39</v>
      </c>
      <c r="K1607" s="734">
        <v>1648127.39</v>
      </c>
      <c r="L1607" s="734">
        <v>0</v>
      </c>
    </row>
    <row r="1608" spans="1:12">
      <c r="E1608" s="730" t="s">
        <v>2150</v>
      </c>
      <c r="F1608" s="735">
        <v>0</v>
      </c>
      <c r="G1608" s="735">
        <v>1650000</v>
      </c>
      <c r="H1608" s="735">
        <v>1650000</v>
      </c>
      <c r="I1608" s="735">
        <v>1648127.39</v>
      </c>
      <c r="J1608" s="735">
        <v>1648127.39</v>
      </c>
      <c r="K1608" s="735">
        <v>1648127.39</v>
      </c>
      <c r="L1608" s="735">
        <v>1872.61</v>
      </c>
    </row>
    <row r="1611" spans="1:12">
      <c r="A1611" s="732" t="s">
        <v>2528</v>
      </c>
      <c r="C1611" s="732" t="s">
        <v>2529</v>
      </c>
    </row>
    <row r="1612" spans="1:12">
      <c r="A1612" s="733" t="s">
        <v>946</v>
      </c>
      <c r="B1612" s="733" t="s">
        <v>387</v>
      </c>
      <c r="F1612" s="734">
        <v>0</v>
      </c>
      <c r="G1612" s="734">
        <v>2025.23</v>
      </c>
      <c r="H1612" s="734">
        <v>2025.23</v>
      </c>
      <c r="I1612" s="734">
        <v>0</v>
      </c>
      <c r="J1612" s="734">
        <v>0</v>
      </c>
      <c r="K1612" s="734">
        <v>0</v>
      </c>
      <c r="L1612" s="734">
        <v>2025.23</v>
      </c>
    </row>
    <row r="1613" spans="1:12">
      <c r="A1613" s="733" t="s">
        <v>1772</v>
      </c>
      <c r="B1613" s="733" t="s">
        <v>438</v>
      </c>
      <c r="F1613" s="734">
        <v>0</v>
      </c>
      <c r="G1613" s="734">
        <v>1697974.77</v>
      </c>
      <c r="H1613" s="734">
        <v>1697974.77</v>
      </c>
      <c r="I1613" s="734">
        <v>1697974.77</v>
      </c>
      <c r="J1613" s="734">
        <v>1697974.77</v>
      </c>
      <c r="K1613" s="734">
        <v>1697974.77</v>
      </c>
      <c r="L1613" s="734">
        <v>0</v>
      </c>
    </row>
    <row r="1614" spans="1:12">
      <c r="E1614" s="730" t="s">
        <v>2150</v>
      </c>
      <c r="F1614" s="735">
        <v>0</v>
      </c>
      <c r="G1614" s="735">
        <v>1700000</v>
      </c>
      <c r="H1614" s="735">
        <v>1700000</v>
      </c>
      <c r="I1614" s="735">
        <v>1697974.77</v>
      </c>
      <c r="J1614" s="735">
        <v>1697974.77</v>
      </c>
      <c r="K1614" s="735">
        <v>1697974.77</v>
      </c>
      <c r="L1614" s="735">
        <v>2025.23</v>
      </c>
    </row>
    <row r="1617" spans="1:12">
      <c r="A1617" s="732" t="s">
        <v>2530</v>
      </c>
      <c r="C1617" s="732" t="s">
        <v>2531</v>
      </c>
    </row>
    <row r="1618" spans="1:12">
      <c r="A1618" s="733" t="s">
        <v>946</v>
      </c>
      <c r="B1618" s="733" t="s">
        <v>387</v>
      </c>
      <c r="F1618" s="734">
        <v>0</v>
      </c>
      <c r="G1618" s="734">
        <v>3349.94</v>
      </c>
      <c r="H1618" s="734">
        <v>3349.94</v>
      </c>
      <c r="I1618" s="734">
        <v>0</v>
      </c>
      <c r="J1618" s="734">
        <v>0</v>
      </c>
      <c r="K1618" s="734">
        <v>0</v>
      </c>
      <c r="L1618" s="734">
        <v>3349.94</v>
      </c>
    </row>
    <row r="1619" spans="1:12">
      <c r="A1619" s="733" t="s">
        <v>1772</v>
      </c>
      <c r="B1619" s="733" t="s">
        <v>438</v>
      </c>
      <c r="F1619" s="734">
        <v>0</v>
      </c>
      <c r="G1619" s="734">
        <v>2696650.06</v>
      </c>
      <c r="H1619" s="734">
        <v>2696650.06</v>
      </c>
      <c r="I1619" s="734">
        <v>2696650.06</v>
      </c>
      <c r="J1619" s="734">
        <v>2696650.06</v>
      </c>
      <c r="K1619" s="734">
        <v>2696650.06</v>
      </c>
      <c r="L1619" s="734">
        <v>0</v>
      </c>
    </row>
    <row r="1620" spans="1:12">
      <c r="E1620" s="730" t="s">
        <v>2150</v>
      </c>
      <c r="F1620" s="735">
        <v>0</v>
      </c>
      <c r="G1620" s="735">
        <v>2700000</v>
      </c>
      <c r="H1620" s="735">
        <v>2700000</v>
      </c>
      <c r="I1620" s="735">
        <v>2696650.06</v>
      </c>
      <c r="J1620" s="735">
        <v>2696650.06</v>
      </c>
      <c r="K1620" s="735">
        <v>2696650.06</v>
      </c>
      <c r="L1620" s="735">
        <v>3349.94</v>
      </c>
    </row>
    <row r="1623" spans="1:12">
      <c r="A1623" s="732" t="s">
        <v>2532</v>
      </c>
      <c r="C1623" s="732" t="s">
        <v>2533</v>
      </c>
    </row>
    <row r="1624" spans="1:12">
      <c r="A1624" s="733" t="s">
        <v>946</v>
      </c>
      <c r="B1624" s="733" t="s">
        <v>387</v>
      </c>
      <c r="F1624" s="734">
        <v>0</v>
      </c>
      <c r="G1624" s="734">
        <v>5669.92</v>
      </c>
      <c r="H1624" s="734">
        <v>5669.92</v>
      </c>
      <c r="I1624" s="734">
        <v>0</v>
      </c>
      <c r="J1624" s="734">
        <v>0</v>
      </c>
      <c r="K1624" s="734">
        <v>0</v>
      </c>
      <c r="L1624" s="734">
        <v>5669.92</v>
      </c>
    </row>
    <row r="1625" spans="1:12">
      <c r="A1625" s="733" t="s">
        <v>1772</v>
      </c>
      <c r="B1625" s="733" t="s">
        <v>438</v>
      </c>
      <c r="F1625" s="734">
        <v>0</v>
      </c>
      <c r="G1625" s="734">
        <v>4194330.08</v>
      </c>
      <c r="H1625" s="734">
        <v>4194330.08</v>
      </c>
      <c r="I1625" s="734">
        <v>4194330.08</v>
      </c>
      <c r="J1625" s="734">
        <v>4194330.08</v>
      </c>
      <c r="K1625" s="734">
        <v>4194330.08</v>
      </c>
      <c r="L1625" s="734">
        <v>0</v>
      </c>
    </row>
    <row r="1626" spans="1:12">
      <c r="E1626" s="730" t="s">
        <v>2150</v>
      </c>
      <c r="F1626" s="735">
        <v>0</v>
      </c>
      <c r="G1626" s="735">
        <v>4200000</v>
      </c>
      <c r="H1626" s="735">
        <v>4200000</v>
      </c>
      <c r="I1626" s="735">
        <v>4194330.08</v>
      </c>
      <c r="J1626" s="735">
        <v>4194330.08</v>
      </c>
      <c r="K1626" s="735">
        <v>4194330.08</v>
      </c>
      <c r="L1626" s="735">
        <v>5669.92</v>
      </c>
    </row>
    <row r="1629" spans="1:12">
      <c r="A1629" s="732" t="s">
        <v>2534</v>
      </c>
      <c r="C1629" s="732" t="s">
        <v>2535</v>
      </c>
    </row>
    <row r="1630" spans="1:12">
      <c r="A1630" s="733" t="s">
        <v>946</v>
      </c>
      <c r="B1630" s="733" t="s">
        <v>387</v>
      </c>
      <c r="F1630" s="734">
        <v>0</v>
      </c>
      <c r="G1630" s="734">
        <v>2313.7399999999998</v>
      </c>
      <c r="H1630" s="734">
        <v>2313.7399999999998</v>
      </c>
      <c r="I1630" s="734">
        <v>0</v>
      </c>
      <c r="J1630" s="734">
        <v>0</v>
      </c>
      <c r="K1630" s="734">
        <v>0</v>
      </c>
      <c r="L1630" s="734">
        <v>2313.7399999999998</v>
      </c>
    </row>
    <row r="1631" spans="1:12">
      <c r="A1631" s="733" t="s">
        <v>1772</v>
      </c>
      <c r="B1631" s="733" t="s">
        <v>438</v>
      </c>
      <c r="F1631" s="734">
        <v>0</v>
      </c>
      <c r="G1631" s="734">
        <v>947686.26</v>
      </c>
      <c r="H1631" s="734">
        <v>947686.26</v>
      </c>
      <c r="I1631" s="734">
        <v>947686.26</v>
      </c>
      <c r="J1631" s="734">
        <v>947686.26</v>
      </c>
      <c r="K1631" s="734">
        <v>947686.26</v>
      </c>
      <c r="L1631" s="734">
        <v>0</v>
      </c>
    </row>
    <row r="1632" spans="1:12">
      <c r="E1632" s="730" t="s">
        <v>2150</v>
      </c>
      <c r="F1632" s="735">
        <v>0</v>
      </c>
      <c r="G1632" s="735">
        <v>950000</v>
      </c>
      <c r="H1632" s="735">
        <v>950000</v>
      </c>
      <c r="I1632" s="735">
        <v>947686.26</v>
      </c>
      <c r="J1632" s="735">
        <v>947686.26</v>
      </c>
      <c r="K1632" s="735">
        <v>947686.26</v>
      </c>
      <c r="L1632" s="735">
        <v>2313.7399999999998</v>
      </c>
    </row>
    <row r="1635" spans="1:12">
      <c r="A1635" s="732" t="s">
        <v>2536</v>
      </c>
      <c r="C1635" s="732" t="s">
        <v>2537</v>
      </c>
    </row>
    <row r="1636" spans="1:12">
      <c r="A1636" s="733" t="s">
        <v>946</v>
      </c>
      <c r="B1636" s="733" t="s">
        <v>387</v>
      </c>
      <c r="F1636" s="734">
        <v>0</v>
      </c>
      <c r="G1636" s="734">
        <v>1870.28</v>
      </c>
      <c r="H1636" s="734">
        <v>1870.28</v>
      </c>
      <c r="I1636" s="734">
        <v>0</v>
      </c>
      <c r="J1636" s="734">
        <v>0</v>
      </c>
      <c r="K1636" s="734">
        <v>0</v>
      </c>
      <c r="L1636" s="734">
        <v>1870.28</v>
      </c>
    </row>
    <row r="1637" spans="1:12">
      <c r="A1637" s="733" t="s">
        <v>1772</v>
      </c>
      <c r="B1637" s="733" t="s">
        <v>438</v>
      </c>
      <c r="F1637" s="734">
        <v>0</v>
      </c>
      <c r="G1637" s="734">
        <v>948129.72</v>
      </c>
      <c r="H1637" s="734">
        <v>948129.72</v>
      </c>
      <c r="I1637" s="734">
        <v>948129.72</v>
      </c>
      <c r="J1637" s="734">
        <v>948129.72</v>
      </c>
      <c r="K1637" s="734">
        <v>948129.72</v>
      </c>
      <c r="L1637" s="734">
        <v>0</v>
      </c>
    </row>
    <row r="1638" spans="1:12">
      <c r="E1638" s="730" t="s">
        <v>2150</v>
      </c>
      <c r="F1638" s="735">
        <v>0</v>
      </c>
      <c r="G1638" s="735">
        <v>950000</v>
      </c>
      <c r="H1638" s="735">
        <v>950000</v>
      </c>
      <c r="I1638" s="735">
        <v>948129.72</v>
      </c>
      <c r="J1638" s="735">
        <v>948129.72</v>
      </c>
      <c r="K1638" s="735">
        <v>948129.72</v>
      </c>
      <c r="L1638" s="735">
        <v>1870.28</v>
      </c>
    </row>
    <row r="1641" spans="1:12">
      <c r="A1641" s="732" t="s">
        <v>2538</v>
      </c>
      <c r="C1641" s="732" t="s">
        <v>2539</v>
      </c>
    </row>
    <row r="1642" spans="1:12">
      <c r="A1642" s="733" t="s">
        <v>946</v>
      </c>
      <c r="B1642" s="733" t="s">
        <v>387</v>
      </c>
      <c r="F1642" s="734">
        <v>0</v>
      </c>
      <c r="G1642" s="734">
        <v>1652.84</v>
      </c>
      <c r="H1642" s="734">
        <v>1652.84</v>
      </c>
      <c r="I1642" s="734">
        <v>0</v>
      </c>
      <c r="J1642" s="734">
        <v>0</v>
      </c>
      <c r="K1642" s="734">
        <v>0</v>
      </c>
      <c r="L1642" s="734">
        <v>1652.84</v>
      </c>
    </row>
    <row r="1643" spans="1:12">
      <c r="A1643" s="733" t="s">
        <v>1772</v>
      </c>
      <c r="B1643" s="733" t="s">
        <v>438</v>
      </c>
      <c r="F1643" s="734">
        <v>0</v>
      </c>
      <c r="G1643" s="734">
        <v>888347.16</v>
      </c>
      <c r="H1643" s="734">
        <v>888347.16</v>
      </c>
      <c r="I1643" s="734">
        <v>888347.16</v>
      </c>
      <c r="J1643" s="734">
        <v>888347.16</v>
      </c>
      <c r="K1643" s="734">
        <v>888347.16</v>
      </c>
      <c r="L1643" s="734">
        <v>0</v>
      </c>
    </row>
    <row r="1644" spans="1:12">
      <c r="E1644" s="730" t="s">
        <v>2150</v>
      </c>
      <c r="F1644" s="735">
        <v>0</v>
      </c>
      <c r="G1644" s="735">
        <v>890000</v>
      </c>
      <c r="H1644" s="735">
        <v>890000</v>
      </c>
      <c r="I1644" s="735">
        <v>888347.16</v>
      </c>
      <c r="J1644" s="735">
        <v>888347.16</v>
      </c>
      <c r="K1644" s="735">
        <v>888347.16</v>
      </c>
      <c r="L1644" s="735">
        <v>1652.84</v>
      </c>
    </row>
    <row r="1647" spans="1:12">
      <c r="A1647" s="732" t="s">
        <v>2540</v>
      </c>
      <c r="C1647" s="732" t="s">
        <v>2541</v>
      </c>
    </row>
    <row r="1648" spans="1:12">
      <c r="A1648" s="733" t="s">
        <v>946</v>
      </c>
      <c r="B1648" s="733" t="s">
        <v>387</v>
      </c>
      <c r="F1648" s="734">
        <v>0</v>
      </c>
      <c r="G1648" s="734">
        <v>3597.44</v>
      </c>
      <c r="H1648" s="734">
        <v>3597.44</v>
      </c>
      <c r="I1648" s="734">
        <v>0</v>
      </c>
      <c r="J1648" s="734">
        <v>0</v>
      </c>
      <c r="K1648" s="734">
        <v>0</v>
      </c>
      <c r="L1648" s="734">
        <v>3597.44</v>
      </c>
    </row>
    <row r="1649" spans="1:12">
      <c r="A1649" s="733" t="s">
        <v>1772</v>
      </c>
      <c r="B1649" s="733" t="s">
        <v>438</v>
      </c>
      <c r="F1649" s="734">
        <v>0</v>
      </c>
      <c r="G1649" s="734">
        <v>3246402.56</v>
      </c>
      <c r="H1649" s="734">
        <v>3246402.56</v>
      </c>
      <c r="I1649" s="734">
        <v>3246402.56</v>
      </c>
      <c r="J1649" s="734">
        <v>3246402.56</v>
      </c>
      <c r="K1649" s="734">
        <v>3246402.56</v>
      </c>
      <c r="L1649" s="734">
        <v>0</v>
      </c>
    </row>
    <row r="1650" spans="1:12">
      <c r="E1650" s="730" t="s">
        <v>2150</v>
      </c>
      <c r="F1650" s="735">
        <v>0</v>
      </c>
      <c r="G1650" s="735">
        <v>3250000</v>
      </c>
      <c r="H1650" s="735">
        <v>3250000</v>
      </c>
      <c r="I1650" s="735">
        <v>3246402.56</v>
      </c>
      <c r="J1650" s="735">
        <v>3246402.56</v>
      </c>
      <c r="K1650" s="735">
        <v>3246402.56</v>
      </c>
      <c r="L1650" s="735">
        <v>3597.44</v>
      </c>
    </row>
    <row r="1653" spans="1:12">
      <c r="A1653" s="732" t="s">
        <v>2542</v>
      </c>
      <c r="C1653" s="732" t="s">
        <v>2543</v>
      </c>
    </row>
    <row r="1654" spans="1:12">
      <c r="A1654" s="733" t="s">
        <v>946</v>
      </c>
      <c r="B1654" s="733" t="s">
        <v>387</v>
      </c>
      <c r="F1654" s="734">
        <v>0</v>
      </c>
      <c r="G1654" s="734">
        <v>1946.31</v>
      </c>
      <c r="H1654" s="734">
        <v>1946.31</v>
      </c>
      <c r="I1654" s="734">
        <v>0</v>
      </c>
      <c r="J1654" s="734">
        <v>0</v>
      </c>
      <c r="K1654" s="734">
        <v>0</v>
      </c>
      <c r="L1654" s="734">
        <v>1946.31</v>
      </c>
    </row>
    <row r="1655" spans="1:12">
      <c r="A1655" s="733" t="s">
        <v>1772</v>
      </c>
      <c r="B1655" s="733" t="s">
        <v>438</v>
      </c>
      <c r="F1655" s="734">
        <v>0</v>
      </c>
      <c r="G1655" s="734">
        <v>1738389.95</v>
      </c>
      <c r="H1655" s="734">
        <v>1738389.95</v>
      </c>
      <c r="I1655" s="734">
        <v>1738389.95</v>
      </c>
      <c r="J1655" s="734">
        <v>1738389.95</v>
      </c>
      <c r="K1655" s="734">
        <v>1738389.95</v>
      </c>
      <c r="L1655" s="734">
        <v>0</v>
      </c>
    </row>
    <row r="1656" spans="1:12">
      <c r="E1656" s="730" t="s">
        <v>2150</v>
      </c>
      <c r="F1656" s="735">
        <v>0</v>
      </c>
      <c r="G1656" s="735">
        <v>1740336.26</v>
      </c>
      <c r="H1656" s="735">
        <v>1740336.26</v>
      </c>
      <c r="I1656" s="735">
        <v>1738389.95</v>
      </c>
      <c r="J1656" s="735">
        <v>1738389.95</v>
      </c>
      <c r="K1656" s="735">
        <v>1738389.95</v>
      </c>
      <c r="L1656" s="735">
        <v>1946.31</v>
      </c>
    </row>
    <row r="1659" spans="1:12">
      <c r="A1659" s="732" t="s">
        <v>2544</v>
      </c>
      <c r="C1659" s="732" t="s">
        <v>2545</v>
      </c>
    </row>
    <row r="1660" spans="1:12">
      <c r="A1660" s="733" t="s">
        <v>946</v>
      </c>
      <c r="B1660" s="733" t="s">
        <v>387</v>
      </c>
      <c r="F1660" s="734">
        <v>0</v>
      </c>
      <c r="G1660" s="734">
        <v>2001050.48</v>
      </c>
      <c r="H1660" s="734">
        <v>2001050.48</v>
      </c>
      <c r="I1660" s="734">
        <v>0</v>
      </c>
      <c r="J1660" s="734">
        <v>0</v>
      </c>
      <c r="K1660" s="734">
        <v>0</v>
      </c>
      <c r="L1660" s="734">
        <v>2001050.48</v>
      </c>
    </row>
    <row r="1661" spans="1:12">
      <c r="A1661" s="733" t="s">
        <v>1772</v>
      </c>
      <c r="B1661" s="733" t="s">
        <v>438</v>
      </c>
      <c r="F1661" s="734">
        <v>0</v>
      </c>
      <c r="G1661" s="734">
        <v>233949.52</v>
      </c>
      <c r="H1661" s="734">
        <v>233949.52</v>
      </c>
      <c r="I1661" s="734">
        <v>233949.52</v>
      </c>
      <c r="J1661" s="734">
        <v>233949.52</v>
      </c>
      <c r="K1661" s="734">
        <v>233949.52</v>
      </c>
      <c r="L1661" s="734">
        <v>0</v>
      </c>
    </row>
    <row r="1662" spans="1:12">
      <c r="E1662" s="730" t="s">
        <v>2150</v>
      </c>
      <c r="F1662" s="735">
        <v>0</v>
      </c>
      <c r="G1662" s="735">
        <v>2235000</v>
      </c>
      <c r="H1662" s="735">
        <v>2235000</v>
      </c>
      <c r="I1662" s="735">
        <v>233949.52</v>
      </c>
      <c r="J1662" s="735">
        <v>233949.52</v>
      </c>
      <c r="K1662" s="735">
        <v>233949.52</v>
      </c>
      <c r="L1662" s="735">
        <v>2001050.48</v>
      </c>
    </row>
    <row r="1665" spans="1:12">
      <c r="A1665" s="732" t="s">
        <v>2546</v>
      </c>
      <c r="C1665" s="732" t="s">
        <v>2547</v>
      </c>
    </row>
    <row r="1666" spans="1:12">
      <c r="A1666" s="733" t="s">
        <v>946</v>
      </c>
      <c r="B1666" s="733" t="s">
        <v>387</v>
      </c>
      <c r="F1666" s="734">
        <v>0</v>
      </c>
      <c r="G1666" s="734">
        <v>1555.67</v>
      </c>
      <c r="H1666" s="734">
        <v>1555.67</v>
      </c>
      <c r="I1666" s="734">
        <v>0</v>
      </c>
      <c r="J1666" s="734">
        <v>0</v>
      </c>
      <c r="K1666" s="734">
        <v>0</v>
      </c>
      <c r="L1666" s="734">
        <v>1555.67</v>
      </c>
    </row>
    <row r="1667" spans="1:12">
      <c r="A1667" s="733" t="s">
        <v>1772</v>
      </c>
      <c r="B1667" s="733" t="s">
        <v>438</v>
      </c>
      <c r="F1667" s="734">
        <v>0</v>
      </c>
      <c r="G1667" s="734">
        <v>1011227.33</v>
      </c>
      <c r="H1667" s="734">
        <v>1011227.33</v>
      </c>
      <c r="I1667" s="734">
        <v>1011227.33</v>
      </c>
      <c r="J1667" s="734">
        <v>1011227.33</v>
      </c>
      <c r="K1667" s="734">
        <v>1011227.33</v>
      </c>
      <c r="L1667" s="734">
        <v>0</v>
      </c>
    </row>
    <row r="1668" spans="1:12">
      <c r="E1668" s="730" t="s">
        <v>2150</v>
      </c>
      <c r="F1668" s="735">
        <v>0</v>
      </c>
      <c r="G1668" s="735">
        <v>1012783</v>
      </c>
      <c r="H1668" s="735">
        <v>1012783</v>
      </c>
      <c r="I1668" s="735">
        <v>1011227.33</v>
      </c>
      <c r="J1668" s="735">
        <v>1011227.33</v>
      </c>
      <c r="K1668" s="735">
        <v>1011227.33</v>
      </c>
      <c r="L1668" s="735">
        <v>1555.67</v>
      </c>
    </row>
    <row r="1671" spans="1:12">
      <c r="A1671" s="732" t="s">
        <v>2548</v>
      </c>
      <c r="C1671" s="732" t="s">
        <v>2549</v>
      </c>
    </row>
    <row r="1672" spans="1:12">
      <c r="A1672" s="733" t="s">
        <v>946</v>
      </c>
      <c r="B1672" s="733" t="s">
        <v>387</v>
      </c>
      <c r="F1672" s="734">
        <v>0</v>
      </c>
      <c r="G1672" s="734">
        <v>1547.5</v>
      </c>
      <c r="H1672" s="734">
        <v>1547.5</v>
      </c>
      <c r="I1672" s="734">
        <v>0</v>
      </c>
      <c r="J1672" s="734">
        <v>0</v>
      </c>
      <c r="K1672" s="734">
        <v>0</v>
      </c>
      <c r="L1672" s="734">
        <v>1547.5</v>
      </c>
    </row>
    <row r="1673" spans="1:12">
      <c r="A1673" s="733" t="s">
        <v>1772</v>
      </c>
      <c r="B1673" s="733" t="s">
        <v>438</v>
      </c>
      <c r="F1673" s="734">
        <v>0</v>
      </c>
      <c r="G1673" s="734">
        <v>655477.46</v>
      </c>
      <c r="H1673" s="734">
        <v>655477.46</v>
      </c>
      <c r="I1673" s="734">
        <v>655477.46</v>
      </c>
      <c r="J1673" s="734">
        <v>655477.46</v>
      </c>
      <c r="K1673" s="734">
        <v>655477.46</v>
      </c>
      <c r="L1673" s="734">
        <v>0</v>
      </c>
    </row>
    <row r="1674" spans="1:12">
      <c r="E1674" s="730" t="s">
        <v>2150</v>
      </c>
      <c r="F1674" s="735">
        <v>0</v>
      </c>
      <c r="G1674" s="735">
        <v>657024.96</v>
      </c>
      <c r="H1674" s="735">
        <v>657024.96</v>
      </c>
      <c r="I1674" s="735">
        <v>655477.46</v>
      </c>
      <c r="J1674" s="735">
        <v>655477.46</v>
      </c>
      <c r="K1674" s="735">
        <v>655477.46</v>
      </c>
      <c r="L1674" s="735">
        <v>1547.5</v>
      </c>
    </row>
    <row r="1677" spans="1:12">
      <c r="A1677" s="732" t="s">
        <v>2550</v>
      </c>
      <c r="C1677" s="732" t="s">
        <v>2551</v>
      </c>
    </row>
    <row r="1678" spans="1:12">
      <c r="A1678" s="733" t="s">
        <v>946</v>
      </c>
      <c r="B1678" s="733" t="s">
        <v>387</v>
      </c>
      <c r="F1678" s="734">
        <v>0</v>
      </c>
      <c r="G1678" s="734">
        <v>1480.37</v>
      </c>
      <c r="H1678" s="734">
        <v>1480.37</v>
      </c>
      <c r="I1678" s="734">
        <v>0</v>
      </c>
      <c r="J1678" s="734">
        <v>0</v>
      </c>
      <c r="K1678" s="734">
        <v>0</v>
      </c>
      <c r="L1678" s="734">
        <v>1480.37</v>
      </c>
    </row>
    <row r="1679" spans="1:12">
      <c r="A1679" s="733" t="s">
        <v>1772</v>
      </c>
      <c r="B1679" s="733" t="s">
        <v>438</v>
      </c>
      <c r="F1679" s="734">
        <v>0</v>
      </c>
      <c r="G1679" s="734">
        <v>588519.63</v>
      </c>
      <c r="H1679" s="734">
        <v>588519.63</v>
      </c>
      <c r="I1679" s="734">
        <v>588519.63</v>
      </c>
      <c r="J1679" s="734">
        <v>588519.63</v>
      </c>
      <c r="K1679" s="734">
        <v>588519.63</v>
      </c>
      <c r="L1679" s="734">
        <v>0</v>
      </c>
    </row>
    <row r="1680" spans="1:12">
      <c r="E1680" s="730" t="s">
        <v>2150</v>
      </c>
      <c r="F1680" s="735">
        <v>0</v>
      </c>
      <c r="G1680" s="735">
        <v>590000</v>
      </c>
      <c r="H1680" s="735">
        <v>590000</v>
      </c>
      <c r="I1680" s="735">
        <v>588519.63</v>
      </c>
      <c r="J1680" s="735">
        <v>588519.63</v>
      </c>
      <c r="K1680" s="735">
        <v>588519.63</v>
      </c>
      <c r="L1680" s="735">
        <v>1480.37</v>
      </c>
    </row>
    <row r="1683" spans="1:12">
      <c r="A1683" s="732" t="s">
        <v>2552</v>
      </c>
      <c r="C1683" s="732" t="s">
        <v>2553</v>
      </c>
    </row>
    <row r="1684" spans="1:12">
      <c r="A1684" s="733" t="s">
        <v>946</v>
      </c>
      <c r="B1684" s="733" t="s">
        <v>387</v>
      </c>
      <c r="F1684" s="734">
        <v>0</v>
      </c>
      <c r="G1684" s="734">
        <v>2981.72</v>
      </c>
      <c r="H1684" s="734">
        <v>2981.72</v>
      </c>
      <c r="I1684" s="734">
        <v>0</v>
      </c>
      <c r="J1684" s="734">
        <v>0</v>
      </c>
      <c r="K1684" s="734">
        <v>0</v>
      </c>
      <c r="L1684" s="734">
        <v>2981.72</v>
      </c>
    </row>
    <row r="1685" spans="1:12">
      <c r="A1685" s="733" t="s">
        <v>1772</v>
      </c>
      <c r="B1685" s="733" t="s">
        <v>438</v>
      </c>
      <c r="F1685" s="734">
        <v>0</v>
      </c>
      <c r="G1685" s="734">
        <v>2147018.2799999998</v>
      </c>
      <c r="H1685" s="734">
        <v>2147018.2799999998</v>
      </c>
      <c r="I1685" s="734">
        <v>2147018.2799999998</v>
      </c>
      <c r="J1685" s="734">
        <v>2147018.2799999998</v>
      </c>
      <c r="K1685" s="734">
        <v>2147018.2799999998</v>
      </c>
      <c r="L1685" s="734">
        <v>0</v>
      </c>
    </row>
    <row r="1686" spans="1:12">
      <c r="E1686" s="730" t="s">
        <v>2150</v>
      </c>
      <c r="F1686" s="735">
        <v>0</v>
      </c>
      <c r="G1686" s="735">
        <v>2149999.9999999995</v>
      </c>
      <c r="H1686" s="735">
        <v>2149999.9999999995</v>
      </c>
      <c r="I1686" s="735">
        <v>2147018.2799999998</v>
      </c>
      <c r="J1686" s="735">
        <v>2147018.2799999998</v>
      </c>
      <c r="K1686" s="735">
        <v>2147018.2799999998</v>
      </c>
      <c r="L1686" s="735">
        <v>2981.72</v>
      </c>
    </row>
    <row r="1689" spans="1:12">
      <c r="A1689" s="732" t="s">
        <v>2554</v>
      </c>
      <c r="C1689" s="732" t="s">
        <v>2555</v>
      </c>
    </row>
    <row r="1690" spans="1:12">
      <c r="A1690" s="733" t="s">
        <v>946</v>
      </c>
      <c r="B1690" s="733" t="s">
        <v>387</v>
      </c>
      <c r="F1690" s="734">
        <v>0</v>
      </c>
      <c r="G1690" s="734">
        <v>1039.6600000000001</v>
      </c>
      <c r="H1690" s="734">
        <v>1039.6600000000001</v>
      </c>
      <c r="I1690" s="734">
        <v>0</v>
      </c>
      <c r="J1690" s="734">
        <v>0</v>
      </c>
      <c r="K1690" s="734">
        <v>0</v>
      </c>
      <c r="L1690" s="734">
        <v>1039.6600000000001</v>
      </c>
    </row>
    <row r="1691" spans="1:12">
      <c r="A1691" s="733" t="s">
        <v>1772</v>
      </c>
      <c r="B1691" s="733" t="s">
        <v>438</v>
      </c>
      <c r="F1691" s="734">
        <v>0</v>
      </c>
      <c r="G1691" s="734">
        <v>808960.34</v>
      </c>
      <c r="H1691" s="734">
        <v>808960.34</v>
      </c>
      <c r="I1691" s="734">
        <v>808960.34</v>
      </c>
      <c r="J1691" s="734">
        <v>808960.34</v>
      </c>
      <c r="K1691" s="734">
        <v>808960.34</v>
      </c>
      <c r="L1691" s="734">
        <v>0</v>
      </c>
    </row>
    <row r="1692" spans="1:12">
      <c r="E1692" s="730" t="s">
        <v>2150</v>
      </c>
      <c r="F1692" s="735">
        <v>0</v>
      </c>
      <c r="G1692" s="735">
        <v>810000</v>
      </c>
      <c r="H1692" s="735">
        <v>810000</v>
      </c>
      <c r="I1692" s="735">
        <v>808960.34</v>
      </c>
      <c r="J1692" s="735">
        <v>808960.34</v>
      </c>
      <c r="K1692" s="735">
        <v>808960.34</v>
      </c>
      <c r="L1692" s="735">
        <v>1039.6600000000001</v>
      </c>
    </row>
    <row r="1695" spans="1:12">
      <c r="A1695" s="732" t="s">
        <v>2556</v>
      </c>
      <c r="C1695" s="732" t="s">
        <v>2557</v>
      </c>
    </row>
    <row r="1696" spans="1:12">
      <c r="A1696" s="733" t="s">
        <v>946</v>
      </c>
      <c r="B1696" s="733" t="s">
        <v>387</v>
      </c>
      <c r="F1696" s="734">
        <v>0</v>
      </c>
      <c r="G1696" s="734">
        <v>1761.14</v>
      </c>
      <c r="H1696" s="734">
        <v>1761.14</v>
      </c>
      <c r="I1696" s="734">
        <v>0</v>
      </c>
      <c r="J1696" s="734">
        <v>0</v>
      </c>
      <c r="K1696" s="734">
        <v>0</v>
      </c>
      <c r="L1696" s="734">
        <v>1761.14</v>
      </c>
    </row>
    <row r="1697" spans="1:12">
      <c r="A1697" s="733" t="s">
        <v>1772</v>
      </c>
      <c r="B1697" s="733" t="s">
        <v>438</v>
      </c>
      <c r="F1697" s="734">
        <v>0</v>
      </c>
      <c r="G1697" s="734">
        <v>729523.86</v>
      </c>
      <c r="H1697" s="734">
        <v>729523.86</v>
      </c>
      <c r="I1697" s="734">
        <v>729523.86</v>
      </c>
      <c r="J1697" s="734">
        <v>729523.86</v>
      </c>
      <c r="K1697" s="734">
        <v>729523.86</v>
      </c>
      <c r="L1697" s="734">
        <v>0</v>
      </c>
    </row>
    <row r="1698" spans="1:12">
      <c r="E1698" s="730" t="s">
        <v>2150</v>
      </c>
      <c r="F1698" s="735">
        <v>0</v>
      </c>
      <c r="G1698" s="735">
        <v>731285</v>
      </c>
      <c r="H1698" s="735">
        <v>731285</v>
      </c>
      <c r="I1698" s="735">
        <v>729523.86</v>
      </c>
      <c r="J1698" s="735">
        <v>729523.86</v>
      </c>
      <c r="K1698" s="735">
        <v>729523.86</v>
      </c>
      <c r="L1698" s="735">
        <v>1761.14</v>
      </c>
    </row>
    <row r="1701" spans="1:12">
      <c r="A1701" s="732" t="s">
        <v>2558</v>
      </c>
      <c r="C1701" s="732" t="s">
        <v>2559</v>
      </c>
    </row>
    <row r="1702" spans="1:12">
      <c r="A1702" s="733" t="s">
        <v>946</v>
      </c>
      <c r="B1702" s="733" t="s">
        <v>387</v>
      </c>
      <c r="F1702" s="734">
        <v>0</v>
      </c>
      <c r="G1702" s="734">
        <v>1463.61</v>
      </c>
      <c r="H1702" s="734">
        <v>1463.61</v>
      </c>
      <c r="I1702" s="734">
        <v>0</v>
      </c>
      <c r="J1702" s="734">
        <v>0</v>
      </c>
      <c r="K1702" s="734">
        <v>0</v>
      </c>
      <c r="L1702" s="734">
        <v>1463.61</v>
      </c>
    </row>
    <row r="1703" spans="1:12">
      <c r="A1703" s="733" t="s">
        <v>1772</v>
      </c>
      <c r="B1703" s="733" t="s">
        <v>438</v>
      </c>
      <c r="F1703" s="734">
        <v>0</v>
      </c>
      <c r="G1703" s="734">
        <v>752026.39</v>
      </c>
      <c r="H1703" s="734">
        <v>752026.39</v>
      </c>
      <c r="I1703" s="734">
        <v>752026.39</v>
      </c>
      <c r="J1703" s="734">
        <v>752026.39</v>
      </c>
      <c r="K1703" s="734">
        <v>752026.39</v>
      </c>
      <c r="L1703" s="734">
        <v>0</v>
      </c>
    </row>
    <row r="1704" spans="1:12">
      <c r="E1704" s="730" t="s">
        <v>2150</v>
      </c>
      <c r="F1704" s="735">
        <v>0</v>
      </c>
      <c r="G1704" s="735">
        <v>753490</v>
      </c>
      <c r="H1704" s="735">
        <v>753490</v>
      </c>
      <c r="I1704" s="735">
        <v>752026.39</v>
      </c>
      <c r="J1704" s="735">
        <v>752026.39</v>
      </c>
      <c r="K1704" s="735">
        <v>752026.39</v>
      </c>
      <c r="L1704" s="735">
        <v>1463.61</v>
      </c>
    </row>
    <row r="1707" spans="1:12">
      <c r="A1707" s="732" t="s">
        <v>2560</v>
      </c>
      <c r="C1707" s="732" t="s">
        <v>2561</v>
      </c>
    </row>
    <row r="1708" spans="1:12">
      <c r="A1708" s="733" t="s">
        <v>946</v>
      </c>
      <c r="B1708" s="733" t="s">
        <v>387</v>
      </c>
      <c r="F1708" s="734">
        <v>0</v>
      </c>
      <c r="G1708" s="734">
        <v>1931.76</v>
      </c>
      <c r="H1708" s="734">
        <v>1931.76</v>
      </c>
      <c r="I1708" s="734">
        <v>0</v>
      </c>
      <c r="J1708" s="734">
        <v>0</v>
      </c>
      <c r="K1708" s="734">
        <v>0</v>
      </c>
      <c r="L1708" s="734">
        <v>1931.76</v>
      </c>
    </row>
    <row r="1709" spans="1:12">
      <c r="A1709" s="733" t="s">
        <v>1772</v>
      </c>
      <c r="B1709" s="733" t="s">
        <v>438</v>
      </c>
      <c r="F1709" s="734">
        <v>0</v>
      </c>
      <c r="G1709" s="734">
        <v>1698068.24</v>
      </c>
      <c r="H1709" s="734">
        <v>1698068.24</v>
      </c>
      <c r="I1709" s="734">
        <v>1698068.24</v>
      </c>
      <c r="J1709" s="734">
        <v>1698068.24</v>
      </c>
      <c r="K1709" s="734">
        <v>1698068.24</v>
      </c>
      <c r="L1709" s="734">
        <v>0</v>
      </c>
    </row>
    <row r="1710" spans="1:12">
      <c r="E1710" s="730" t="s">
        <v>2150</v>
      </c>
      <c r="F1710" s="735">
        <v>0</v>
      </c>
      <c r="G1710" s="735">
        <v>1700000</v>
      </c>
      <c r="H1710" s="735">
        <v>1700000</v>
      </c>
      <c r="I1710" s="735">
        <v>1698068.24</v>
      </c>
      <c r="J1710" s="735">
        <v>1698068.24</v>
      </c>
      <c r="K1710" s="735">
        <v>1698068.24</v>
      </c>
      <c r="L1710" s="735">
        <v>1931.76</v>
      </c>
    </row>
    <row r="1713" spans="1:12">
      <c r="A1713" s="732" t="s">
        <v>2562</v>
      </c>
      <c r="C1713" s="732" t="s">
        <v>2563</v>
      </c>
    </row>
    <row r="1714" spans="1:12">
      <c r="A1714" s="733" t="s">
        <v>1772</v>
      </c>
      <c r="B1714" s="733" t="s">
        <v>438</v>
      </c>
      <c r="F1714" s="734">
        <v>0</v>
      </c>
      <c r="G1714" s="734">
        <v>104562.3</v>
      </c>
      <c r="H1714" s="734">
        <v>104562.3</v>
      </c>
      <c r="I1714" s="734">
        <v>104562.3</v>
      </c>
      <c r="J1714" s="734">
        <v>104562.3</v>
      </c>
      <c r="K1714" s="734">
        <v>104562.3</v>
      </c>
      <c r="L1714" s="734">
        <v>0</v>
      </c>
    </row>
    <row r="1715" spans="1:12">
      <c r="E1715" s="730" t="s">
        <v>2150</v>
      </c>
      <c r="F1715" s="735">
        <v>0</v>
      </c>
      <c r="G1715" s="735">
        <v>104562.3</v>
      </c>
      <c r="H1715" s="735">
        <v>104562.3</v>
      </c>
      <c r="I1715" s="735">
        <v>104562.3</v>
      </c>
      <c r="J1715" s="735">
        <v>104562.3</v>
      </c>
      <c r="K1715" s="735">
        <v>104562.3</v>
      </c>
      <c r="L1715" s="735">
        <v>0</v>
      </c>
    </row>
    <row r="1718" spans="1:12">
      <c r="A1718" s="732" t="s">
        <v>2564</v>
      </c>
      <c r="C1718" s="732" t="s">
        <v>2565</v>
      </c>
    </row>
    <row r="1719" spans="1:12">
      <c r="A1719" s="733" t="s">
        <v>1772</v>
      </c>
      <c r="B1719" s="733" t="s">
        <v>438</v>
      </c>
      <c r="F1719" s="734">
        <v>0</v>
      </c>
      <c r="G1719" s="734">
        <v>253261.03</v>
      </c>
      <c r="H1719" s="734">
        <v>253261.03</v>
      </c>
      <c r="I1719" s="734">
        <v>253261.03</v>
      </c>
      <c r="J1719" s="734">
        <v>253261.03</v>
      </c>
      <c r="K1719" s="734">
        <v>253261.03</v>
      </c>
      <c r="L1719" s="734">
        <v>0</v>
      </c>
    </row>
    <row r="1720" spans="1:12">
      <c r="E1720" s="730" t="s">
        <v>2150</v>
      </c>
      <c r="F1720" s="735">
        <v>0</v>
      </c>
      <c r="G1720" s="735">
        <v>253261.03</v>
      </c>
      <c r="H1720" s="735">
        <v>253261.03</v>
      </c>
      <c r="I1720" s="735">
        <v>253261.03</v>
      </c>
      <c r="J1720" s="735">
        <v>253261.03</v>
      </c>
      <c r="K1720" s="735">
        <v>253261.03</v>
      </c>
      <c r="L1720" s="735">
        <v>0</v>
      </c>
    </row>
    <row r="1723" spans="1:12">
      <c r="A1723" s="732" t="s">
        <v>2566</v>
      </c>
      <c r="C1723" s="732" t="s">
        <v>2567</v>
      </c>
    </row>
    <row r="1724" spans="1:12">
      <c r="A1724" s="733" t="s">
        <v>946</v>
      </c>
      <c r="B1724" s="733" t="s">
        <v>387</v>
      </c>
      <c r="F1724" s="734">
        <v>0</v>
      </c>
      <c r="G1724" s="734">
        <v>1152.1199999999999</v>
      </c>
      <c r="H1724" s="734">
        <v>1152.1199999999999</v>
      </c>
      <c r="I1724" s="734">
        <v>0</v>
      </c>
      <c r="J1724" s="734">
        <v>0</v>
      </c>
      <c r="K1724" s="734">
        <v>0</v>
      </c>
      <c r="L1724" s="734">
        <v>1152.1199999999999</v>
      </c>
    </row>
    <row r="1725" spans="1:12">
      <c r="A1725" s="733" t="s">
        <v>1772</v>
      </c>
      <c r="B1725" s="733" t="s">
        <v>438</v>
      </c>
      <c r="F1725" s="734">
        <v>0</v>
      </c>
      <c r="G1725" s="734">
        <v>348847.88</v>
      </c>
      <c r="H1725" s="734">
        <v>348847.88</v>
      </c>
      <c r="I1725" s="734">
        <v>348847.88</v>
      </c>
      <c r="J1725" s="734">
        <v>348847.88</v>
      </c>
      <c r="K1725" s="734">
        <v>348847.88</v>
      </c>
      <c r="L1725" s="734">
        <v>0</v>
      </c>
    </row>
    <row r="1726" spans="1:12">
      <c r="E1726" s="730" t="s">
        <v>2150</v>
      </c>
      <c r="F1726" s="735">
        <v>0</v>
      </c>
      <c r="G1726" s="735">
        <v>350000</v>
      </c>
      <c r="H1726" s="735">
        <v>350000</v>
      </c>
      <c r="I1726" s="735">
        <v>348847.88</v>
      </c>
      <c r="J1726" s="735">
        <v>348847.88</v>
      </c>
      <c r="K1726" s="735">
        <v>348847.88</v>
      </c>
      <c r="L1726" s="735">
        <v>1152.1199999999999</v>
      </c>
    </row>
    <row r="1729" spans="1:12">
      <c r="A1729" s="732" t="s">
        <v>2568</v>
      </c>
      <c r="C1729" s="732" t="s">
        <v>2569</v>
      </c>
    </row>
    <row r="1730" spans="1:12">
      <c r="A1730" s="733" t="s">
        <v>1772</v>
      </c>
      <c r="B1730" s="733" t="s">
        <v>438</v>
      </c>
      <c r="F1730" s="734">
        <v>0</v>
      </c>
      <c r="G1730" s="734">
        <v>63669</v>
      </c>
      <c r="H1730" s="734">
        <v>63669</v>
      </c>
      <c r="I1730" s="734">
        <v>63669</v>
      </c>
      <c r="J1730" s="734">
        <v>63669</v>
      </c>
      <c r="K1730" s="734">
        <v>63669</v>
      </c>
      <c r="L1730" s="734">
        <v>0</v>
      </c>
    </row>
    <row r="1731" spans="1:12">
      <c r="E1731" s="730" t="s">
        <v>2150</v>
      </c>
      <c r="F1731" s="735">
        <v>0</v>
      </c>
      <c r="G1731" s="735">
        <v>63669</v>
      </c>
      <c r="H1731" s="735">
        <v>63669</v>
      </c>
      <c r="I1731" s="735">
        <v>63669</v>
      </c>
      <c r="J1731" s="735">
        <v>63669</v>
      </c>
      <c r="K1731" s="735">
        <v>63669</v>
      </c>
      <c r="L1731" s="735">
        <v>0</v>
      </c>
    </row>
    <row r="1734" spans="1:12">
      <c r="A1734" s="732" t="s">
        <v>2570</v>
      </c>
      <c r="C1734" s="732" t="s">
        <v>2571</v>
      </c>
    </row>
    <row r="1735" spans="1:12">
      <c r="A1735" s="733" t="s">
        <v>1772</v>
      </c>
      <c r="B1735" s="733" t="s">
        <v>438</v>
      </c>
      <c r="F1735" s="734">
        <v>0</v>
      </c>
      <c r="G1735" s="734">
        <v>87958.36</v>
      </c>
      <c r="H1735" s="734">
        <v>87958.36</v>
      </c>
      <c r="I1735" s="734">
        <v>87958.36</v>
      </c>
      <c r="J1735" s="734">
        <v>87958.36</v>
      </c>
      <c r="K1735" s="734">
        <v>87958.36</v>
      </c>
      <c r="L1735" s="734">
        <v>0</v>
      </c>
    </row>
    <row r="1736" spans="1:12">
      <c r="E1736" s="730" t="s">
        <v>2150</v>
      </c>
      <c r="F1736" s="735">
        <v>0</v>
      </c>
      <c r="G1736" s="735">
        <v>87958.36</v>
      </c>
      <c r="H1736" s="735">
        <v>87958.36</v>
      </c>
      <c r="I1736" s="735">
        <v>87958.36</v>
      </c>
      <c r="J1736" s="735">
        <v>87958.36</v>
      </c>
      <c r="K1736" s="735">
        <v>87958.36</v>
      </c>
      <c r="L1736" s="735">
        <v>0</v>
      </c>
    </row>
    <row r="1739" spans="1:12">
      <c r="A1739" s="732" t="s">
        <v>2572</v>
      </c>
      <c r="C1739" s="732" t="s">
        <v>2573</v>
      </c>
    </row>
    <row r="1740" spans="1:12">
      <c r="A1740" s="733" t="s">
        <v>1772</v>
      </c>
      <c r="B1740" s="733" t="s">
        <v>438</v>
      </c>
      <c r="F1740" s="734">
        <v>0</v>
      </c>
      <c r="G1740" s="734">
        <v>91750.41</v>
      </c>
      <c r="H1740" s="734">
        <v>91750.41</v>
      </c>
      <c r="I1740" s="734">
        <v>91750.41</v>
      </c>
      <c r="J1740" s="734">
        <v>91750.41</v>
      </c>
      <c r="K1740" s="734">
        <v>91750.41</v>
      </c>
      <c r="L1740" s="734">
        <v>0</v>
      </c>
    </row>
    <row r="1741" spans="1:12">
      <c r="E1741" s="730" t="s">
        <v>2150</v>
      </c>
      <c r="F1741" s="735">
        <v>0</v>
      </c>
      <c r="G1741" s="735">
        <v>91750.41</v>
      </c>
      <c r="H1741" s="735">
        <v>91750.41</v>
      </c>
      <c r="I1741" s="735">
        <v>91750.41</v>
      </c>
      <c r="J1741" s="735">
        <v>91750.41</v>
      </c>
      <c r="K1741" s="735">
        <v>91750.41</v>
      </c>
      <c r="L1741" s="735">
        <v>0</v>
      </c>
    </row>
    <row r="1744" spans="1:12">
      <c r="A1744" s="732" t="s">
        <v>2574</v>
      </c>
      <c r="C1744" s="732" t="s">
        <v>2575</v>
      </c>
    </row>
    <row r="1745" spans="1:12">
      <c r="A1745" s="733" t="s">
        <v>1772</v>
      </c>
      <c r="B1745" s="733" t="s">
        <v>438</v>
      </c>
      <c r="F1745" s="734">
        <v>0</v>
      </c>
      <c r="G1745" s="734">
        <v>427027.4</v>
      </c>
      <c r="H1745" s="734">
        <v>427027.4</v>
      </c>
      <c r="I1745" s="734">
        <v>427027.4</v>
      </c>
      <c r="J1745" s="734">
        <v>427027.4</v>
      </c>
      <c r="K1745" s="734">
        <v>427027.4</v>
      </c>
      <c r="L1745" s="734">
        <v>0</v>
      </c>
    </row>
    <row r="1746" spans="1:12">
      <c r="E1746" s="730" t="s">
        <v>2150</v>
      </c>
      <c r="F1746" s="735">
        <v>0</v>
      </c>
      <c r="G1746" s="735">
        <v>427027.4</v>
      </c>
      <c r="H1746" s="735">
        <v>427027.4</v>
      </c>
      <c r="I1746" s="735">
        <v>427027.4</v>
      </c>
      <c r="J1746" s="735">
        <v>427027.4</v>
      </c>
      <c r="K1746" s="735">
        <v>427027.4</v>
      </c>
      <c r="L1746" s="735">
        <v>0</v>
      </c>
    </row>
    <row r="1749" spans="1:12">
      <c r="A1749" s="732" t="s">
        <v>2576</v>
      </c>
      <c r="C1749" s="732" t="s">
        <v>2577</v>
      </c>
    </row>
    <row r="1750" spans="1:12">
      <c r="A1750" s="733" t="s">
        <v>1772</v>
      </c>
      <c r="B1750" s="733" t="s">
        <v>438</v>
      </c>
      <c r="F1750" s="734">
        <v>0</v>
      </c>
      <c r="G1750" s="734">
        <v>81391</v>
      </c>
      <c r="H1750" s="734">
        <v>81391</v>
      </c>
      <c r="I1750" s="734">
        <v>81391</v>
      </c>
      <c r="J1750" s="734">
        <v>81391</v>
      </c>
      <c r="K1750" s="734">
        <v>81391</v>
      </c>
      <c r="L1750" s="734">
        <v>0</v>
      </c>
    </row>
    <row r="1751" spans="1:12">
      <c r="E1751" s="730" t="s">
        <v>2150</v>
      </c>
      <c r="F1751" s="735">
        <v>0</v>
      </c>
      <c r="G1751" s="735">
        <v>81391</v>
      </c>
      <c r="H1751" s="735">
        <v>81391</v>
      </c>
      <c r="I1751" s="735">
        <v>81391</v>
      </c>
      <c r="J1751" s="735">
        <v>81391</v>
      </c>
      <c r="K1751" s="735">
        <v>81391</v>
      </c>
      <c r="L1751" s="735">
        <v>0</v>
      </c>
    </row>
    <row r="1754" spans="1:12">
      <c r="A1754" s="732" t="s">
        <v>2578</v>
      </c>
      <c r="C1754" s="732" t="s">
        <v>2579</v>
      </c>
    </row>
    <row r="1755" spans="1:12">
      <c r="A1755" s="733" t="s">
        <v>946</v>
      </c>
      <c r="B1755" s="733" t="s">
        <v>387</v>
      </c>
      <c r="F1755" s="734">
        <v>0</v>
      </c>
      <c r="G1755" s="734">
        <v>1418.1</v>
      </c>
      <c r="H1755" s="734">
        <v>1418.1</v>
      </c>
      <c r="I1755" s="734">
        <v>0</v>
      </c>
      <c r="J1755" s="734">
        <v>0</v>
      </c>
      <c r="K1755" s="734">
        <v>0</v>
      </c>
      <c r="L1755" s="734">
        <v>1418.1</v>
      </c>
    </row>
    <row r="1756" spans="1:12">
      <c r="A1756" s="733" t="s">
        <v>1772</v>
      </c>
      <c r="B1756" s="733" t="s">
        <v>438</v>
      </c>
      <c r="F1756" s="734">
        <v>0</v>
      </c>
      <c r="G1756" s="734">
        <v>298581.90000000002</v>
      </c>
      <c r="H1756" s="734">
        <v>298581.90000000002</v>
      </c>
      <c r="I1756" s="734">
        <v>298581.90000000002</v>
      </c>
      <c r="J1756" s="734">
        <v>298581.90000000002</v>
      </c>
      <c r="K1756" s="734">
        <v>298581.90000000002</v>
      </c>
      <c r="L1756" s="734">
        <v>0</v>
      </c>
    </row>
    <row r="1757" spans="1:12">
      <c r="E1757" s="730" t="s">
        <v>2150</v>
      </c>
      <c r="F1757" s="735">
        <v>0</v>
      </c>
      <c r="G1757" s="735">
        <v>300000.00000000006</v>
      </c>
      <c r="H1757" s="735">
        <v>300000.00000000006</v>
      </c>
      <c r="I1757" s="735">
        <v>298581.90000000002</v>
      </c>
      <c r="J1757" s="735">
        <v>298581.90000000002</v>
      </c>
      <c r="K1757" s="735">
        <v>298581.90000000002</v>
      </c>
      <c r="L1757" s="735">
        <v>1418.1</v>
      </c>
    </row>
    <row r="1760" spans="1:12">
      <c r="A1760" s="732" t="s">
        <v>2580</v>
      </c>
      <c r="C1760" s="732" t="s">
        <v>2581</v>
      </c>
    </row>
    <row r="1761" spans="1:12">
      <c r="A1761" s="733" t="s">
        <v>946</v>
      </c>
      <c r="B1761" s="733" t="s">
        <v>387</v>
      </c>
      <c r="F1761" s="734">
        <v>0</v>
      </c>
      <c r="G1761" s="734">
        <v>1485.35</v>
      </c>
      <c r="H1761" s="734">
        <v>1485.35</v>
      </c>
      <c r="I1761" s="734">
        <v>0</v>
      </c>
      <c r="J1761" s="734">
        <v>0</v>
      </c>
      <c r="K1761" s="734">
        <v>0</v>
      </c>
      <c r="L1761" s="734">
        <v>1485.35</v>
      </c>
    </row>
    <row r="1762" spans="1:12">
      <c r="A1762" s="733" t="s">
        <v>1772</v>
      </c>
      <c r="B1762" s="733" t="s">
        <v>438</v>
      </c>
      <c r="F1762" s="734">
        <v>0</v>
      </c>
      <c r="G1762" s="734">
        <v>320784.92</v>
      </c>
      <c r="H1762" s="734">
        <v>320784.92</v>
      </c>
      <c r="I1762" s="734">
        <v>320784.92</v>
      </c>
      <c r="J1762" s="734">
        <v>320784.92</v>
      </c>
      <c r="K1762" s="734">
        <v>320784.92</v>
      </c>
      <c r="L1762" s="734">
        <v>0</v>
      </c>
    </row>
    <row r="1763" spans="1:12">
      <c r="E1763" s="730" t="s">
        <v>2150</v>
      </c>
      <c r="F1763" s="735">
        <v>0</v>
      </c>
      <c r="G1763" s="735">
        <v>322270.27</v>
      </c>
      <c r="H1763" s="735">
        <v>322270.27</v>
      </c>
      <c r="I1763" s="735">
        <v>320784.92</v>
      </c>
      <c r="J1763" s="735">
        <v>320784.92</v>
      </c>
      <c r="K1763" s="735">
        <v>320784.92</v>
      </c>
      <c r="L1763" s="735">
        <v>1485.35</v>
      </c>
    </row>
    <row r="1766" spans="1:12">
      <c r="A1766" s="732" t="s">
        <v>2582</v>
      </c>
      <c r="C1766" s="732" t="s">
        <v>2583</v>
      </c>
    </row>
    <row r="1767" spans="1:12">
      <c r="A1767" s="733" t="s">
        <v>946</v>
      </c>
      <c r="B1767" s="733" t="s">
        <v>387</v>
      </c>
      <c r="F1767" s="734">
        <v>0</v>
      </c>
      <c r="G1767" s="734">
        <v>4018.52</v>
      </c>
      <c r="H1767" s="734">
        <v>4018.52</v>
      </c>
      <c r="I1767" s="734">
        <v>0</v>
      </c>
      <c r="J1767" s="734">
        <v>0</v>
      </c>
      <c r="K1767" s="734">
        <v>0</v>
      </c>
      <c r="L1767" s="734">
        <v>4018.52</v>
      </c>
    </row>
    <row r="1768" spans="1:12">
      <c r="A1768" s="733" t="s">
        <v>1772</v>
      </c>
      <c r="B1768" s="733" t="s">
        <v>438</v>
      </c>
      <c r="F1768" s="734">
        <v>0</v>
      </c>
      <c r="G1768" s="734">
        <v>3790622.25</v>
      </c>
      <c r="H1768" s="734">
        <v>3790622.25</v>
      </c>
      <c r="I1768" s="734">
        <v>3790622.25</v>
      </c>
      <c r="J1768" s="734">
        <v>3790622.25</v>
      </c>
      <c r="K1768" s="734">
        <v>3790622.25</v>
      </c>
      <c r="L1768" s="734">
        <v>0</v>
      </c>
    </row>
    <row r="1769" spans="1:12">
      <c r="E1769" s="730" t="s">
        <v>2150</v>
      </c>
      <c r="F1769" s="735">
        <v>0</v>
      </c>
      <c r="G1769" s="735">
        <v>3794640.77</v>
      </c>
      <c r="H1769" s="735">
        <v>3794640.77</v>
      </c>
      <c r="I1769" s="735">
        <v>3790622.25</v>
      </c>
      <c r="J1769" s="735">
        <v>3790622.25</v>
      </c>
      <c r="K1769" s="735">
        <v>3790622.25</v>
      </c>
      <c r="L1769" s="735">
        <v>4018.52</v>
      </c>
    </row>
    <row r="1772" spans="1:12">
      <c r="A1772" s="732" t="s">
        <v>2584</v>
      </c>
      <c r="C1772" s="732" t="s">
        <v>2585</v>
      </c>
    </row>
    <row r="1773" spans="1:12">
      <c r="A1773" s="733" t="s">
        <v>948</v>
      </c>
      <c r="B1773" s="733" t="s">
        <v>388</v>
      </c>
      <c r="F1773" s="734">
        <v>0</v>
      </c>
      <c r="G1773" s="734">
        <v>850000</v>
      </c>
      <c r="H1773" s="734">
        <v>850000</v>
      </c>
      <c r="I1773" s="734">
        <v>850000</v>
      </c>
      <c r="J1773" s="734">
        <v>850000</v>
      </c>
      <c r="K1773" s="734">
        <v>850000</v>
      </c>
      <c r="L1773" s="734">
        <v>0</v>
      </c>
    </row>
    <row r="1774" spans="1:12">
      <c r="E1774" s="730" t="s">
        <v>2150</v>
      </c>
      <c r="F1774" s="735">
        <v>0</v>
      </c>
      <c r="G1774" s="735">
        <v>850000</v>
      </c>
      <c r="H1774" s="735">
        <v>850000</v>
      </c>
      <c r="I1774" s="735">
        <v>850000</v>
      </c>
      <c r="J1774" s="735">
        <v>850000</v>
      </c>
      <c r="K1774" s="735">
        <v>850000</v>
      </c>
      <c r="L1774" s="735">
        <v>0</v>
      </c>
    </row>
    <row r="1777" spans="1:12">
      <c r="A1777" s="732" t="s">
        <v>2586</v>
      </c>
      <c r="C1777" s="732" t="s">
        <v>2587</v>
      </c>
    </row>
    <row r="1778" spans="1:12">
      <c r="A1778" s="733" t="s">
        <v>946</v>
      </c>
      <c r="B1778" s="733" t="s">
        <v>387</v>
      </c>
      <c r="F1778" s="734">
        <v>0</v>
      </c>
      <c r="G1778" s="734">
        <v>1784.55</v>
      </c>
      <c r="H1778" s="734">
        <v>1784.55</v>
      </c>
      <c r="I1778" s="734">
        <v>0</v>
      </c>
      <c r="J1778" s="734">
        <v>0</v>
      </c>
      <c r="K1778" s="734">
        <v>0</v>
      </c>
      <c r="L1778" s="734">
        <v>1784.55</v>
      </c>
    </row>
    <row r="1779" spans="1:12">
      <c r="A1779" s="733" t="s">
        <v>1772</v>
      </c>
      <c r="B1779" s="733" t="s">
        <v>438</v>
      </c>
      <c r="F1779" s="734">
        <v>0</v>
      </c>
      <c r="G1779" s="734">
        <v>1498215.45</v>
      </c>
      <c r="H1779" s="734">
        <v>1498215.45</v>
      </c>
      <c r="I1779" s="734">
        <v>1498215.45</v>
      </c>
      <c r="J1779" s="734">
        <v>1498215.45</v>
      </c>
      <c r="K1779" s="734">
        <v>1498215.45</v>
      </c>
      <c r="L1779" s="734">
        <v>0</v>
      </c>
    </row>
    <row r="1780" spans="1:12">
      <c r="E1780" s="730" t="s">
        <v>2150</v>
      </c>
      <c r="F1780" s="735">
        <v>0</v>
      </c>
      <c r="G1780" s="735">
        <v>1500000</v>
      </c>
      <c r="H1780" s="735">
        <v>1500000</v>
      </c>
      <c r="I1780" s="735">
        <v>1498215.45</v>
      </c>
      <c r="J1780" s="735">
        <v>1498215.45</v>
      </c>
      <c r="K1780" s="735">
        <v>1498215.45</v>
      </c>
      <c r="L1780" s="735">
        <v>1784.55</v>
      </c>
    </row>
    <row r="1783" spans="1:12">
      <c r="A1783" s="732" t="s">
        <v>2588</v>
      </c>
      <c r="C1783" s="732" t="s">
        <v>2589</v>
      </c>
    </row>
    <row r="1784" spans="1:12">
      <c r="A1784" s="733" t="s">
        <v>946</v>
      </c>
      <c r="B1784" s="733" t="s">
        <v>387</v>
      </c>
      <c r="F1784" s="734">
        <v>0</v>
      </c>
      <c r="G1784" s="734">
        <v>9635.67</v>
      </c>
      <c r="H1784" s="734">
        <v>9635.67</v>
      </c>
      <c r="I1784" s="734">
        <v>0</v>
      </c>
      <c r="J1784" s="734">
        <v>0</v>
      </c>
      <c r="K1784" s="734">
        <v>0</v>
      </c>
      <c r="L1784" s="734">
        <v>9635.67</v>
      </c>
    </row>
    <row r="1785" spans="1:12">
      <c r="A1785" s="733" t="s">
        <v>1772</v>
      </c>
      <c r="B1785" s="733" t="s">
        <v>438</v>
      </c>
      <c r="F1785" s="734">
        <v>0</v>
      </c>
      <c r="G1785" s="734">
        <v>19990364.329999998</v>
      </c>
      <c r="H1785" s="734">
        <v>19990364.329999998</v>
      </c>
      <c r="I1785" s="734">
        <v>19990364.329999998</v>
      </c>
      <c r="J1785" s="734">
        <v>19990364.329999998</v>
      </c>
      <c r="K1785" s="734">
        <v>19990364.329999998</v>
      </c>
      <c r="L1785" s="734">
        <v>0</v>
      </c>
    </row>
    <row r="1786" spans="1:12">
      <c r="E1786" s="730" t="s">
        <v>2150</v>
      </c>
      <c r="F1786" s="735">
        <v>0</v>
      </c>
      <c r="G1786" s="735">
        <v>19999999.999999996</v>
      </c>
      <c r="H1786" s="735">
        <v>19999999.999999996</v>
      </c>
      <c r="I1786" s="735">
        <v>19990364.329999998</v>
      </c>
      <c r="J1786" s="735">
        <v>19990364.329999998</v>
      </c>
      <c r="K1786" s="735">
        <v>19990364.329999998</v>
      </c>
      <c r="L1786" s="735">
        <v>9635.67</v>
      </c>
    </row>
    <row r="1789" spans="1:12">
      <c r="A1789" s="732" t="s">
        <v>2590</v>
      </c>
      <c r="C1789" s="732" t="s">
        <v>2591</v>
      </c>
    </row>
    <row r="1790" spans="1:12">
      <c r="A1790" s="733" t="s">
        <v>946</v>
      </c>
      <c r="B1790" s="733" t="s">
        <v>387</v>
      </c>
      <c r="F1790" s="734">
        <v>0</v>
      </c>
      <c r="G1790" s="734">
        <v>7215.37</v>
      </c>
      <c r="H1790" s="734">
        <v>7215.37</v>
      </c>
      <c r="I1790" s="734">
        <v>0</v>
      </c>
      <c r="J1790" s="734">
        <v>0</v>
      </c>
      <c r="K1790" s="734">
        <v>0</v>
      </c>
      <c r="L1790" s="734">
        <v>7215.37</v>
      </c>
    </row>
    <row r="1791" spans="1:12">
      <c r="A1791" s="733" t="s">
        <v>1772</v>
      </c>
      <c r="B1791" s="733" t="s">
        <v>438</v>
      </c>
      <c r="F1791" s="734">
        <v>0</v>
      </c>
      <c r="G1791" s="734">
        <v>4992784.63</v>
      </c>
      <c r="H1791" s="734">
        <v>4992784.63</v>
      </c>
      <c r="I1791" s="734">
        <v>4992784.63</v>
      </c>
      <c r="J1791" s="734">
        <v>4992784.63</v>
      </c>
      <c r="K1791" s="734">
        <v>4992784.63</v>
      </c>
      <c r="L1791" s="734">
        <v>0</v>
      </c>
    </row>
    <row r="1792" spans="1:12">
      <c r="E1792" s="730" t="s">
        <v>2150</v>
      </c>
      <c r="F1792" s="735">
        <v>0</v>
      </c>
      <c r="G1792" s="735">
        <v>5000000</v>
      </c>
      <c r="H1792" s="735">
        <v>5000000</v>
      </c>
      <c r="I1792" s="735">
        <v>4992784.63</v>
      </c>
      <c r="J1792" s="735">
        <v>4992784.63</v>
      </c>
      <c r="K1792" s="735">
        <v>4992784.63</v>
      </c>
      <c r="L1792" s="735">
        <v>7215.37</v>
      </c>
    </row>
    <row r="1795" spans="1:12">
      <c r="A1795" s="732" t="s">
        <v>2592</v>
      </c>
      <c r="C1795" s="732" t="s">
        <v>2593</v>
      </c>
    </row>
    <row r="1796" spans="1:12">
      <c r="A1796" s="733" t="s">
        <v>946</v>
      </c>
      <c r="B1796" s="733" t="s">
        <v>387</v>
      </c>
      <c r="F1796" s="734">
        <v>0</v>
      </c>
      <c r="G1796" s="734">
        <v>1762.36</v>
      </c>
      <c r="H1796" s="734">
        <v>1762.36</v>
      </c>
      <c r="I1796" s="734">
        <v>0</v>
      </c>
      <c r="J1796" s="734">
        <v>0</v>
      </c>
      <c r="K1796" s="734">
        <v>0</v>
      </c>
      <c r="L1796" s="734">
        <v>1762.36</v>
      </c>
    </row>
    <row r="1797" spans="1:12">
      <c r="A1797" s="733" t="s">
        <v>1772</v>
      </c>
      <c r="B1797" s="733" t="s">
        <v>438</v>
      </c>
      <c r="F1797" s="734">
        <v>0</v>
      </c>
      <c r="G1797" s="734">
        <v>998237.64</v>
      </c>
      <c r="H1797" s="734">
        <v>998237.64</v>
      </c>
      <c r="I1797" s="734">
        <v>998237.64</v>
      </c>
      <c r="J1797" s="734">
        <v>998237.64</v>
      </c>
      <c r="K1797" s="734">
        <v>998237.64</v>
      </c>
      <c r="L1797" s="734">
        <v>0</v>
      </c>
    </row>
    <row r="1798" spans="1:12">
      <c r="E1798" s="730" t="s">
        <v>2150</v>
      </c>
      <c r="F1798" s="735">
        <v>0</v>
      </c>
      <c r="G1798" s="735">
        <v>1000000</v>
      </c>
      <c r="H1798" s="735">
        <v>1000000</v>
      </c>
      <c r="I1798" s="735">
        <v>998237.64</v>
      </c>
      <c r="J1798" s="735">
        <v>998237.64</v>
      </c>
      <c r="K1798" s="735">
        <v>998237.64</v>
      </c>
      <c r="L1798" s="735">
        <v>1762.36</v>
      </c>
    </row>
    <row r="1801" spans="1:12">
      <c r="A1801" s="732" t="s">
        <v>2594</v>
      </c>
      <c r="C1801" s="732" t="s">
        <v>2595</v>
      </c>
    </row>
    <row r="1802" spans="1:12">
      <c r="A1802" s="733" t="s">
        <v>946</v>
      </c>
      <c r="B1802" s="733" t="s">
        <v>387</v>
      </c>
      <c r="F1802" s="734">
        <v>0</v>
      </c>
      <c r="G1802" s="734">
        <v>2150.2800000000002</v>
      </c>
      <c r="H1802" s="734">
        <v>2150.2800000000002</v>
      </c>
      <c r="I1802" s="734">
        <v>0</v>
      </c>
      <c r="J1802" s="734">
        <v>0</v>
      </c>
      <c r="K1802" s="734">
        <v>0</v>
      </c>
      <c r="L1802" s="734">
        <v>2150.2800000000002</v>
      </c>
    </row>
    <row r="1803" spans="1:12">
      <c r="A1803" s="733" t="s">
        <v>1772</v>
      </c>
      <c r="B1803" s="733" t="s">
        <v>438</v>
      </c>
      <c r="F1803" s="734">
        <v>0</v>
      </c>
      <c r="G1803" s="734">
        <v>1697849.72</v>
      </c>
      <c r="H1803" s="734">
        <v>1697849.72</v>
      </c>
      <c r="I1803" s="734">
        <v>1697849.72</v>
      </c>
      <c r="J1803" s="734">
        <v>1697849.72</v>
      </c>
      <c r="K1803" s="734">
        <v>1697849.72</v>
      </c>
      <c r="L1803" s="734">
        <v>0</v>
      </c>
    </row>
    <row r="1804" spans="1:12">
      <c r="E1804" s="730" t="s">
        <v>2150</v>
      </c>
      <c r="F1804" s="735">
        <v>0</v>
      </c>
      <c r="G1804" s="735">
        <v>1700000</v>
      </c>
      <c r="H1804" s="735">
        <v>1700000</v>
      </c>
      <c r="I1804" s="735">
        <v>1697849.72</v>
      </c>
      <c r="J1804" s="735">
        <v>1697849.72</v>
      </c>
      <c r="K1804" s="735">
        <v>1697849.72</v>
      </c>
      <c r="L1804" s="735">
        <v>2150.2800000000002</v>
      </c>
    </row>
    <row r="1807" spans="1:12">
      <c r="A1807" s="732" t="s">
        <v>2596</v>
      </c>
      <c r="C1807" s="732" t="s">
        <v>2597</v>
      </c>
    </row>
    <row r="1808" spans="1:12">
      <c r="A1808" s="733" t="s">
        <v>948</v>
      </c>
      <c r="B1808" s="733" t="s">
        <v>388</v>
      </c>
      <c r="F1808" s="734">
        <v>0</v>
      </c>
      <c r="G1808" s="734">
        <v>1786629</v>
      </c>
      <c r="H1808" s="734">
        <v>1786629</v>
      </c>
      <c r="I1808" s="734">
        <v>1786629</v>
      </c>
      <c r="J1808" s="734">
        <v>1786629</v>
      </c>
      <c r="K1808" s="734">
        <v>1786629</v>
      </c>
      <c r="L1808" s="734">
        <v>0</v>
      </c>
    </row>
    <row r="1809" spans="1:12">
      <c r="E1809" s="730" t="s">
        <v>2150</v>
      </c>
      <c r="F1809" s="735">
        <v>0</v>
      </c>
      <c r="G1809" s="735">
        <v>1786629</v>
      </c>
      <c r="H1809" s="735">
        <v>1786629</v>
      </c>
      <c r="I1809" s="735">
        <v>1786629</v>
      </c>
      <c r="J1809" s="735">
        <v>1786629</v>
      </c>
      <c r="K1809" s="735">
        <v>1786629</v>
      </c>
      <c r="L1809" s="735">
        <v>0</v>
      </c>
    </row>
    <row r="1812" spans="1:12">
      <c r="A1812" s="732" t="s">
        <v>2598</v>
      </c>
      <c r="C1812" s="732" t="s">
        <v>2599</v>
      </c>
    </row>
    <row r="1813" spans="1:12">
      <c r="A1813" s="733" t="s">
        <v>948</v>
      </c>
      <c r="B1813" s="733" t="s">
        <v>388</v>
      </c>
      <c r="F1813" s="734">
        <v>0</v>
      </c>
      <c r="G1813" s="734">
        <v>4932317.63</v>
      </c>
      <c r="H1813" s="734">
        <v>4932317.63</v>
      </c>
      <c r="I1813" s="734">
        <v>4932317.63</v>
      </c>
      <c r="J1813" s="734">
        <v>4932317.63</v>
      </c>
      <c r="K1813" s="734">
        <v>4932317.63</v>
      </c>
      <c r="L1813" s="734">
        <v>0</v>
      </c>
    </row>
    <row r="1814" spans="1:12">
      <c r="E1814" s="730" t="s">
        <v>2150</v>
      </c>
      <c r="F1814" s="735">
        <v>0</v>
      </c>
      <c r="G1814" s="735">
        <v>4932317.63</v>
      </c>
      <c r="H1814" s="735">
        <v>4932317.63</v>
      </c>
      <c r="I1814" s="735">
        <v>4932317.63</v>
      </c>
      <c r="J1814" s="735">
        <v>4932317.63</v>
      </c>
      <c r="K1814" s="735">
        <v>4932317.63</v>
      </c>
      <c r="L1814" s="735">
        <v>0</v>
      </c>
    </row>
    <row r="1817" spans="1:12">
      <c r="A1817" s="732" t="s">
        <v>2600</v>
      </c>
      <c r="C1817" s="732" t="s">
        <v>2601</v>
      </c>
    </row>
    <row r="1818" spans="1:12">
      <c r="A1818" s="733" t="s">
        <v>948</v>
      </c>
      <c r="B1818" s="733" t="s">
        <v>388</v>
      </c>
      <c r="F1818" s="734">
        <v>0</v>
      </c>
      <c r="G1818" s="734">
        <v>984129.28</v>
      </c>
      <c r="H1818" s="734">
        <v>984129.28</v>
      </c>
      <c r="I1818" s="734">
        <v>984129.28</v>
      </c>
      <c r="J1818" s="734">
        <v>984129.28</v>
      </c>
      <c r="K1818" s="734">
        <v>984129.28</v>
      </c>
      <c r="L1818" s="734">
        <v>0</v>
      </c>
    </row>
    <row r="1819" spans="1:12">
      <c r="E1819" s="730" t="s">
        <v>2150</v>
      </c>
      <c r="F1819" s="735">
        <v>0</v>
      </c>
      <c r="G1819" s="735">
        <v>984129.28</v>
      </c>
      <c r="H1819" s="735">
        <v>984129.28</v>
      </c>
      <c r="I1819" s="735">
        <v>984129.28</v>
      </c>
      <c r="J1819" s="735">
        <v>984129.28</v>
      </c>
      <c r="K1819" s="735">
        <v>984129.28</v>
      </c>
      <c r="L1819" s="735">
        <v>0</v>
      </c>
    </row>
    <row r="1822" spans="1:12">
      <c r="A1822" s="732" t="s">
        <v>2602</v>
      </c>
      <c r="C1822" s="732" t="s">
        <v>2603</v>
      </c>
    </row>
    <row r="1823" spans="1:12">
      <c r="A1823" s="733" t="s">
        <v>936</v>
      </c>
      <c r="B1823" s="733" t="s">
        <v>382</v>
      </c>
      <c r="F1823" s="734">
        <v>0</v>
      </c>
      <c r="G1823" s="734">
        <v>1218298.08</v>
      </c>
      <c r="H1823" s="734">
        <v>1218298.08</v>
      </c>
      <c r="I1823" s="734">
        <v>1218298.08</v>
      </c>
      <c r="J1823" s="734">
        <v>1218298.08</v>
      </c>
      <c r="K1823" s="734">
        <v>1218298.08</v>
      </c>
      <c r="L1823" s="734">
        <v>0</v>
      </c>
    </row>
    <row r="1824" spans="1:12">
      <c r="E1824" s="730" t="s">
        <v>2150</v>
      </c>
      <c r="F1824" s="735">
        <v>0</v>
      </c>
      <c r="G1824" s="735">
        <v>1218298.08</v>
      </c>
      <c r="H1824" s="735">
        <v>1218298.08</v>
      </c>
      <c r="I1824" s="735">
        <v>1218298.08</v>
      </c>
      <c r="J1824" s="735">
        <v>1218298.08</v>
      </c>
      <c r="K1824" s="735">
        <v>1218298.08</v>
      </c>
      <c r="L1824" s="735">
        <v>0</v>
      </c>
    </row>
    <row r="1827" spans="1:12">
      <c r="A1827" s="732" t="s">
        <v>2604</v>
      </c>
      <c r="C1827" s="732" t="s">
        <v>2605</v>
      </c>
    </row>
    <row r="1828" spans="1:12">
      <c r="A1828" s="733" t="s">
        <v>928</v>
      </c>
      <c r="B1828" s="733" t="s">
        <v>380</v>
      </c>
      <c r="F1828" s="734">
        <v>0</v>
      </c>
      <c r="G1828" s="734">
        <v>37661742.020000003</v>
      </c>
      <c r="H1828" s="734">
        <v>37661742.020000003</v>
      </c>
      <c r="I1828" s="734">
        <v>5096376.25</v>
      </c>
      <c r="J1828" s="734">
        <v>5096376.25</v>
      </c>
      <c r="K1828" s="734">
        <v>5096376.25</v>
      </c>
      <c r="L1828" s="734">
        <v>32565365.77</v>
      </c>
    </row>
    <row r="1829" spans="1:12">
      <c r="E1829" s="730" t="s">
        <v>2150</v>
      </c>
      <c r="F1829" s="735">
        <v>0</v>
      </c>
      <c r="G1829" s="735">
        <v>37661742.020000003</v>
      </c>
      <c r="H1829" s="735">
        <v>37661742.020000003</v>
      </c>
      <c r="I1829" s="735">
        <v>5096376.25</v>
      </c>
      <c r="J1829" s="735">
        <v>5096376.25</v>
      </c>
      <c r="K1829" s="735">
        <v>5096376.25</v>
      </c>
      <c r="L1829" s="735">
        <v>32565365.77</v>
      </c>
    </row>
    <row r="1832" spans="1:12">
      <c r="A1832" s="732" t="s">
        <v>2606</v>
      </c>
      <c r="C1832" s="732" t="s">
        <v>2607</v>
      </c>
    </row>
    <row r="1833" spans="1:12">
      <c r="A1833" s="733" t="s">
        <v>946</v>
      </c>
      <c r="B1833" s="733" t="s">
        <v>387</v>
      </c>
      <c r="F1833" s="734">
        <v>0</v>
      </c>
      <c r="G1833" s="734">
        <v>3210.26</v>
      </c>
      <c r="H1833" s="734">
        <v>3210.26</v>
      </c>
      <c r="I1833" s="734">
        <v>0</v>
      </c>
      <c r="J1833" s="734">
        <v>0</v>
      </c>
      <c r="K1833" s="734">
        <v>0</v>
      </c>
      <c r="L1833" s="734">
        <v>3210.26</v>
      </c>
    </row>
    <row r="1834" spans="1:12">
      <c r="E1834" s="730" t="s">
        <v>2150</v>
      </c>
      <c r="F1834" s="735">
        <v>0</v>
      </c>
      <c r="G1834" s="735">
        <v>3210.26</v>
      </c>
      <c r="H1834" s="735">
        <v>3210.26</v>
      </c>
      <c r="I1834" s="735">
        <v>0</v>
      </c>
      <c r="J1834" s="735">
        <v>0</v>
      </c>
      <c r="K1834" s="735">
        <v>0</v>
      </c>
      <c r="L1834" s="735">
        <v>3210.26</v>
      </c>
    </row>
    <row r="1837" spans="1:12">
      <c r="A1837" s="732" t="s">
        <v>2608</v>
      </c>
      <c r="C1837" s="732" t="s">
        <v>2609</v>
      </c>
    </row>
    <row r="1838" spans="1:12">
      <c r="A1838" s="733" t="s">
        <v>946</v>
      </c>
      <c r="B1838" s="733" t="s">
        <v>387</v>
      </c>
      <c r="F1838" s="734">
        <v>1957407</v>
      </c>
      <c r="G1838" s="734">
        <v>0</v>
      </c>
      <c r="H1838" s="734">
        <v>1957407</v>
      </c>
      <c r="I1838" s="734">
        <v>0</v>
      </c>
      <c r="J1838" s="734">
        <v>0</v>
      </c>
      <c r="K1838" s="734">
        <v>0</v>
      </c>
      <c r="L1838" s="734">
        <v>1957407</v>
      </c>
    </row>
    <row r="1839" spans="1:12">
      <c r="E1839" s="730" t="s">
        <v>2150</v>
      </c>
      <c r="F1839" s="735">
        <v>1957407</v>
      </c>
      <c r="G1839" s="735">
        <v>0</v>
      </c>
      <c r="H1839" s="735">
        <v>1957407</v>
      </c>
      <c r="I1839" s="735">
        <v>0</v>
      </c>
      <c r="J1839" s="735">
        <v>0</v>
      </c>
      <c r="K1839" s="735">
        <v>0</v>
      </c>
      <c r="L1839" s="735">
        <v>1957407</v>
      </c>
    </row>
    <row r="1842" spans="1:12">
      <c r="A1842" s="732" t="s">
        <v>2610</v>
      </c>
      <c r="C1842" s="732" t="s">
        <v>2611</v>
      </c>
    </row>
    <row r="1843" spans="1:12">
      <c r="A1843" s="733" t="s">
        <v>2240</v>
      </c>
      <c r="B1843" s="733" t="s">
        <v>474</v>
      </c>
      <c r="F1843" s="734">
        <v>18150000</v>
      </c>
      <c r="G1843" s="734">
        <v>718175</v>
      </c>
      <c r="H1843" s="734">
        <v>18868175</v>
      </c>
      <c r="I1843" s="734">
        <v>18844365.199999999</v>
      </c>
      <c r="J1843" s="734">
        <v>18844365.199999999</v>
      </c>
      <c r="K1843" s="734">
        <v>18844365.199999999</v>
      </c>
      <c r="L1843" s="734">
        <v>23809.8</v>
      </c>
    </row>
    <row r="1844" spans="1:12">
      <c r="E1844" s="730" t="s">
        <v>2150</v>
      </c>
      <c r="F1844" s="735">
        <v>18150000</v>
      </c>
      <c r="G1844" s="735">
        <v>718175</v>
      </c>
      <c r="H1844" s="735">
        <v>18868175</v>
      </c>
      <c r="I1844" s="735">
        <v>18844365.199999999</v>
      </c>
      <c r="J1844" s="735">
        <v>18844365.199999999</v>
      </c>
      <c r="K1844" s="735">
        <v>18844365.199999999</v>
      </c>
      <c r="L1844" s="735">
        <v>23809.8</v>
      </c>
    </row>
    <row r="1847" spans="1:12">
      <c r="A1847" s="732" t="s">
        <v>2612</v>
      </c>
      <c r="C1847" s="732" t="s">
        <v>2613</v>
      </c>
    </row>
    <row r="1848" spans="1:12">
      <c r="A1848" s="733" t="s">
        <v>1730</v>
      </c>
      <c r="B1848" s="733" t="s">
        <v>421</v>
      </c>
      <c r="F1848" s="734">
        <v>0</v>
      </c>
      <c r="G1848" s="734">
        <v>232924</v>
      </c>
      <c r="H1848" s="734">
        <v>232924</v>
      </c>
      <c r="I1848" s="734">
        <v>232923.94</v>
      </c>
      <c r="J1848" s="734">
        <v>232923.94</v>
      </c>
      <c r="K1848" s="734">
        <v>232923.94</v>
      </c>
      <c r="L1848" s="734">
        <v>0.06</v>
      </c>
    </row>
    <row r="1849" spans="1:12">
      <c r="E1849" s="730" t="s">
        <v>2150</v>
      </c>
      <c r="F1849" s="735">
        <v>0</v>
      </c>
      <c r="G1849" s="735">
        <v>232924</v>
      </c>
      <c r="H1849" s="735">
        <v>232924</v>
      </c>
      <c r="I1849" s="735">
        <v>232923.94</v>
      </c>
      <c r="J1849" s="735">
        <v>232923.94</v>
      </c>
      <c r="K1849" s="735">
        <v>232923.94</v>
      </c>
      <c r="L1849" s="735">
        <v>0.06</v>
      </c>
    </row>
    <row r="1852" spans="1:12">
      <c r="A1852" s="732" t="s">
        <v>2614</v>
      </c>
      <c r="C1852" s="732" t="s">
        <v>2613</v>
      </c>
    </row>
    <row r="1853" spans="1:12">
      <c r="A1853" s="733" t="s">
        <v>1730</v>
      </c>
      <c r="B1853" s="733" t="s">
        <v>421</v>
      </c>
      <c r="F1853" s="734">
        <v>404819068</v>
      </c>
      <c r="G1853" s="734">
        <v>16730507</v>
      </c>
      <c r="H1853" s="734">
        <v>421549575</v>
      </c>
      <c r="I1853" s="734">
        <v>421303993.10000002</v>
      </c>
      <c r="J1853" s="734">
        <v>421303993.10000002</v>
      </c>
      <c r="K1853" s="734">
        <v>415097992.68000001</v>
      </c>
      <c r="L1853" s="734">
        <v>245581.9</v>
      </c>
    </row>
    <row r="1854" spans="1:12">
      <c r="E1854" s="730" t="s">
        <v>2150</v>
      </c>
      <c r="F1854" s="735">
        <v>404819068</v>
      </c>
      <c r="G1854" s="735">
        <v>16730507</v>
      </c>
      <c r="H1854" s="735">
        <v>421549575</v>
      </c>
      <c r="I1854" s="735">
        <v>421303993.10000002</v>
      </c>
      <c r="J1854" s="735">
        <v>421303993.10000002</v>
      </c>
      <c r="K1854" s="735">
        <v>415097992.68000001</v>
      </c>
      <c r="L1854" s="735">
        <v>245581.9</v>
      </c>
    </row>
    <row r="1857" spans="1:12">
      <c r="A1857" s="732" t="s">
        <v>2615</v>
      </c>
      <c r="C1857" s="732" t="s">
        <v>2616</v>
      </c>
    </row>
    <row r="1858" spans="1:12">
      <c r="A1858" s="733" t="s">
        <v>1728</v>
      </c>
      <c r="B1858" s="733" t="s">
        <v>420</v>
      </c>
      <c r="F1858" s="734">
        <v>0</v>
      </c>
      <c r="G1858" s="734">
        <v>1464686.34</v>
      </c>
      <c r="H1858" s="734">
        <v>1464686.34</v>
      </c>
      <c r="I1858" s="734">
        <v>1464686.34</v>
      </c>
      <c r="J1858" s="734">
        <v>1464686.34</v>
      </c>
      <c r="K1858" s="734">
        <v>1464686.34</v>
      </c>
      <c r="L1858" s="734">
        <v>0</v>
      </c>
    </row>
    <row r="1859" spans="1:12">
      <c r="E1859" s="730" t="s">
        <v>2150</v>
      </c>
      <c r="F1859" s="735">
        <v>0</v>
      </c>
      <c r="G1859" s="735">
        <v>1464686.34</v>
      </c>
      <c r="H1859" s="735">
        <v>1464686.34</v>
      </c>
      <c r="I1859" s="735">
        <v>1464686.34</v>
      </c>
      <c r="J1859" s="735">
        <v>1464686.34</v>
      </c>
      <c r="K1859" s="735">
        <v>1464686.34</v>
      </c>
      <c r="L1859" s="735">
        <v>0</v>
      </c>
    </row>
    <row r="1862" spans="1:12">
      <c r="A1862" s="732" t="s">
        <v>2617</v>
      </c>
      <c r="C1862" s="732" t="s">
        <v>2616</v>
      </c>
    </row>
    <row r="1863" spans="1:12">
      <c r="A1863" s="733" t="s">
        <v>1728</v>
      </c>
      <c r="B1863" s="733" t="s">
        <v>420</v>
      </c>
      <c r="F1863" s="734">
        <v>581587524</v>
      </c>
      <c r="G1863" s="734">
        <v>19741606</v>
      </c>
      <c r="H1863" s="734">
        <v>601329130</v>
      </c>
      <c r="I1863" s="734">
        <v>599762427.87</v>
      </c>
      <c r="J1863" s="734">
        <v>599762427.87</v>
      </c>
      <c r="K1863" s="734">
        <v>599585024.44000006</v>
      </c>
      <c r="L1863" s="734">
        <v>1566702.13</v>
      </c>
    </row>
    <row r="1864" spans="1:12">
      <c r="E1864" s="730" t="s">
        <v>2150</v>
      </c>
      <c r="F1864" s="735">
        <v>581587524</v>
      </c>
      <c r="G1864" s="735">
        <v>19741606</v>
      </c>
      <c r="H1864" s="735">
        <v>601329130</v>
      </c>
      <c r="I1864" s="735">
        <v>599762427.87</v>
      </c>
      <c r="J1864" s="735">
        <v>599762427.87</v>
      </c>
      <c r="K1864" s="735">
        <v>599585024.44000006</v>
      </c>
      <c r="L1864" s="735">
        <v>1566702.13</v>
      </c>
    </row>
    <row r="1867" spans="1:12">
      <c r="A1867" s="732" t="s">
        <v>2618</v>
      </c>
      <c r="C1867" s="732" t="s">
        <v>2619</v>
      </c>
    </row>
    <row r="1868" spans="1:12">
      <c r="A1868" s="733" t="s">
        <v>1730</v>
      </c>
      <c r="B1868" s="733" t="s">
        <v>421</v>
      </c>
      <c r="F1868" s="734">
        <v>0</v>
      </c>
      <c r="G1868" s="734">
        <v>4911578.3099999996</v>
      </c>
      <c r="H1868" s="734">
        <v>4911578.3099999996</v>
      </c>
      <c r="I1868" s="734">
        <v>4906881.49</v>
      </c>
      <c r="J1868" s="734">
        <v>4906881.49</v>
      </c>
      <c r="K1868" s="734">
        <v>4906881.49</v>
      </c>
      <c r="L1868" s="734">
        <v>4696.819999999404</v>
      </c>
    </row>
    <row r="1869" spans="1:12">
      <c r="E1869" s="730" t="s">
        <v>2150</v>
      </c>
      <c r="F1869" s="735">
        <v>0</v>
      </c>
      <c r="G1869" s="735">
        <v>4911578.3099999996</v>
      </c>
      <c r="H1869" s="735">
        <v>4911578.3099999996</v>
      </c>
      <c r="I1869" s="735">
        <v>4906881.49</v>
      </c>
      <c r="J1869" s="735">
        <v>4906881.49</v>
      </c>
      <c r="K1869" s="735">
        <v>4906881.49</v>
      </c>
      <c r="L1869" s="735">
        <v>4696.819999999404</v>
      </c>
    </row>
    <row r="1872" spans="1:12">
      <c r="A1872" s="732" t="s">
        <v>2620</v>
      </c>
      <c r="C1872" s="732" t="s">
        <v>2621</v>
      </c>
    </row>
    <row r="1873" spans="1:12">
      <c r="A1873" s="733" t="s">
        <v>1816</v>
      </c>
      <c r="B1873" s="733" t="s">
        <v>458</v>
      </c>
      <c r="F1873" s="734">
        <v>84889559</v>
      </c>
      <c r="G1873" s="734">
        <v>620578</v>
      </c>
      <c r="H1873" s="734">
        <v>85510137</v>
      </c>
      <c r="I1873" s="734">
        <v>85510137</v>
      </c>
      <c r="J1873" s="734">
        <v>85510137</v>
      </c>
      <c r="K1873" s="734">
        <v>85510137</v>
      </c>
      <c r="L1873" s="734">
        <v>0</v>
      </c>
    </row>
    <row r="1874" spans="1:12">
      <c r="E1874" s="730" t="s">
        <v>2150</v>
      </c>
      <c r="F1874" s="735">
        <v>84889559</v>
      </c>
      <c r="G1874" s="735">
        <v>620578</v>
      </c>
      <c r="H1874" s="735">
        <v>85510137</v>
      </c>
      <c r="I1874" s="735">
        <v>85510137</v>
      </c>
      <c r="J1874" s="735">
        <v>85510137</v>
      </c>
      <c r="K1874" s="735">
        <v>85510137</v>
      </c>
      <c r="L1874" s="735">
        <v>0</v>
      </c>
    </row>
    <row r="1877" spans="1:12">
      <c r="A1877" s="732" t="s">
        <v>2622</v>
      </c>
      <c r="C1877" s="732" t="s">
        <v>2623</v>
      </c>
    </row>
    <row r="1878" spans="1:12">
      <c r="A1878" s="733" t="s">
        <v>1806</v>
      </c>
      <c r="B1878" s="733" t="s">
        <v>453</v>
      </c>
      <c r="F1878" s="734">
        <v>10766585</v>
      </c>
      <c r="G1878" s="734">
        <v>78708</v>
      </c>
      <c r="H1878" s="734">
        <v>10845293</v>
      </c>
      <c r="I1878" s="734">
        <v>10845293</v>
      </c>
      <c r="J1878" s="734">
        <v>10845293</v>
      </c>
      <c r="K1878" s="734">
        <v>10845293</v>
      </c>
      <c r="L1878" s="734">
        <v>0</v>
      </c>
    </row>
    <row r="1879" spans="1:12">
      <c r="E1879" s="730" t="s">
        <v>2150</v>
      </c>
      <c r="F1879" s="735">
        <v>10766585</v>
      </c>
      <c r="G1879" s="735">
        <v>78708</v>
      </c>
      <c r="H1879" s="735">
        <v>10845293</v>
      </c>
      <c r="I1879" s="735">
        <v>10845293</v>
      </c>
      <c r="J1879" s="735">
        <v>10845293</v>
      </c>
      <c r="K1879" s="735">
        <v>10845293</v>
      </c>
      <c r="L1879" s="735">
        <v>0</v>
      </c>
    </row>
    <row r="1882" spans="1:12">
      <c r="A1882" s="732" t="s">
        <v>2624</v>
      </c>
      <c r="C1882" s="732" t="s">
        <v>454</v>
      </c>
    </row>
    <row r="1883" spans="1:12">
      <c r="A1883" s="733" t="s">
        <v>1808</v>
      </c>
      <c r="B1883" s="733" t="s">
        <v>454</v>
      </c>
      <c r="F1883" s="734">
        <v>13485524</v>
      </c>
      <c r="G1883" s="734">
        <v>98586</v>
      </c>
      <c r="H1883" s="734">
        <v>13584110</v>
      </c>
      <c r="I1883" s="734">
        <v>13584110</v>
      </c>
      <c r="J1883" s="734">
        <v>13584110</v>
      </c>
      <c r="K1883" s="734">
        <v>13584110</v>
      </c>
      <c r="L1883" s="734">
        <v>0</v>
      </c>
    </row>
    <row r="1884" spans="1:12">
      <c r="E1884" s="730" t="s">
        <v>2150</v>
      </c>
      <c r="F1884" s="735">
        <v>13485524</v>
      </c>
      <c r="G1884" s="735">
        <v>98586</v>
      </c>
      <c r="H1884" s="735">
        <v>13584110</v>
      </c>
      <c r="I1884" s="735">
        <v>13584110</v>
      </c>
      <c r="J1884" s="735">
        <v>13584110</v>
      </c>
      <c r="K1884" s="735">
        <v>13584110</v>
      </c>
      <c r="L1884" s="735">
        <v>0</v>
      </c>
    </row>
    <row r="1887" spans="1:12">
      <c r="A1887" s="732" t="s">
        <v>2625</v>
      </c>
      <c r="C1887" s="732" t="s">
        <v>451</v>
      </c>
    </row>
    <row r="1888" spans="1:12">
      <c r="A1888" s="733" t="s">
        <v>1802</v>
      </c>
      <c r="B1888" s="733" t="s">
        <v>451</v>
      </c>
      <c r="F1888" s="734">
        <v>10766585</v>
      </c>
      <c r="G1888" s="734">
        <v>78708</v>
      </c>
      <c r="H1888" s="734">
        <v>10845293</v>
      </c>
      <c r="I1888" s="734">
        <v>10845293</v>
      </c>
      <c r="J1888" s="734">
        <v>10845293</v>
      </c>
      <c r="K1888" s="734">
        <v>10845293</v>
      </c>
      <c r="L1888" s="734">
        <v>0</v>
      </c>
    </row>
    <row r="1889" spans="1:12">
      <c r="E1889" s="730" t="s">
        <v>2150</v>
      </c>
      <c r="F1889" s="735">
        <v>10766585</v>
      </c>
      <c r="G1889" s="735">
        <v>78708</v>
      </c>
      <c r="H1889" s="735">
        <v>10845293</v>
      </c>
      <c r="I1889" s="735">
        <v>10845293</v>
      </c>
      <c r="J1889" s="735">
        <v>10845293</v>
      </c>
      <c r="K1889" s="735">
        <v>10845293</v>
      </c>
      <c r="L1889" s="735">
        <v>0</v>
      </c>
    </row>
    <row r="1892" spans="1:12">
      <c r="A1892" s="732" t="s">
        <v>2626</v>
      </c>
      <c r="C1892" s="732" t="s">
        <v>2627</v>
      </c>
    </row>
    <row r="1893" spans="1:12">
      <c r="A1893" s="733" t="s">
        <v>1732</v>
      </c>
      <c r="B1893" s="733" t="s">
        <v>422</v>
      </c>
      <c r="F1893" s="734">
        <v>183945622</v>
      </c>
      <c r="G1893" s="734">
        <v>6620662</v>
      </c>
      <c r="H1893" s="734">
        <v>190566284</v>
      </c>
      <c r="I1893" s="734">
        <v>186706334.19</v>
      </c>
      <c r="J1893" s="734">
        <v>186706334.19</v>
      </c>
      <c r="K1893" s="734">
        <v>186284638.19</v>
      </c>
      <c r="L1893" s="734">
        <v>3859949.81</v>
      </c>
    </row>
    <row r="1894" spans="1:12">
      <c r="E1894" s="730" t="s">
        <v>2150</v>
      </c>
      <c r="F1894" s="735">
        <v>183945622</v>
      </c>
      <c r="G1894" s="735">
        <v>6620662</v>
      </c>
      <c r="H1894" s="735">
        <v>190566284</v>
      </c>
      <c r="I1894" s="735">
        <v>186706334.19</v>
      </c>
      <c r="J1894" s="735">
        <v>186706334.19</v>
      </c>
      <c r="K1894" s="735">
        <v>186284638.19</v>
      </c>
      <c r="L1894" s="735">
        <v>3859949.81</v>
      </c>
    </row>
    <row r="1897" spans="1:12">
      <c r="A1897" s="732" t="s">
        <v>2628</v>
      </c>
      <c r="C1897" s="732" t="s">
        <v>2629</v>
      </c>
    </row>
    <row r="1898" spans="1:12">
      <c r="A1898" s="733" t="s">
        <v>1820</v>
      </c>
      <c r="B1898" s="733" t="s">
        <v>460</v>
      </c>
      <c r="F1898" s="734">
        <v>21120879</v>
      </c>
      <c r="G1898" s="734">
        <v>1501750</v>
      </c>
      <c r="H1898" s="734">
        <v>22622629</v>
      </c>
      <c r="I1898" s="734">
        <v>22622628.98</v>
      </c>
      <c r="J1898" s="734">
        <v>22622628.98</v>
      </c>
      <c r="K1898" s="734">
        <v>22622628.98</v>
      </c>
      <c r="L1898" s="734">
        <v>0.02</v>
      </c>
    </row>
    <row r="1899" spans="1:12">
      <c r="E1899" s="730" t="s">
        <v>2150</v>
      </c>
      <c r="F1899" s="735">
        <v>21120879</v>
      </c>
      <c r="G1899" s="735">
        <v>1501750</v>
      </c>
      <c r="H1899" s="735">
        <v>22622629</v>
      </c>
      <c r="I1899" s="735">
        <v>22622628.98</v>
      </c>
      <c r="J1899" s="735">
        <v>22622628.98</v>
      </c>
      <c r="K1899" s="735">
        <v>22622628.98</v>
      </c>
      <c r="L1899" s="735">
        <v>0.02</v>
      </c>
    </row>
    <row r="1902" spans="1:12">
      <c r="A1902" s="732" t="s">
        <v>2630</v>
      </c>
      <c r="C1902" s="732" t="s">
        <v>2631</v>
      </c>
    </row>
    <row r="1903" spans="1:12">
      <c r="A1903" s="733" t="s">
        <v>1818</v>
      </c>
      <c r="B1903" s="733" t="s">
        <v>459</v>
      </c>
      <c r="F1903" s="734">
        <v>7169533</v>
      </c>
      <c r="G1903" s="734">
        <v>718517</v>
      </c>
      <c r="H1903" s="734">
        <v>7888050</v>
      </c>
      <c r="I1903" s="734">
        <v>7652004.96</v>
      </c>
      <c r="J1903" s="734">
        <v>7652004.96</v>
      </c>
      <c r="K1903" s="734">
        <v>7649304.96</v>
      </c>
      <c r="L1903" s="734">
        <v>236045.04</v>
      </c>
    </row>
    <row r="1904" spans="1:12">
      <c r="E1904" s="730" t="s">
        <v>2150</v>
      </c>
      <c r="F1904" s="735">
        <v>7169533</v>
      </c>
      <c r="G1904" s="735">
        <v>718517</v>
      </c>
      <c r="H1904" s="735">
        <v>7888050</v>
      </c>
      <c r="I1904" s="735">
        <v>7652004.96</v>
      </c>
      <c r="J1904" s="735">
        <v>7652004.96</v>
      </c>
      <c r="K1904" s="735">
        <v>7649304.96</v>
      </c>
      <c r="L1904" s="735">
        <v>236045.04</v>
      </c>
    </row>
    <row r="1907" spans="1:12">
      <c r="A1907" s="732" t="s">
        <v>2632</v>
      </c>
      <c r="C1907" s="732" t="s">
        <v>455</v>
      </c>
    </row>
    <row r="1908" spans="1:12">
      <c r="A1908" s="733" t="s">
        <v>1810</v>
      </c>
      <c r="B1908" s="733" t="s">
        <v>455</v>
      </c>
      <c r="F1908" s="734">
        <v>23219877</v>
      </c>
      <c r="G1908" s="734">
        <v>169748</v>
      </c>
      <c r="H1908" s="734">
        <v>23389625</v>
      </c>
      <c r="I1908" s="734">
        <v>23389625</v>
      </c>
      <c r="J1908" s="734">
        <v>23389625</v>
      </c>
      <c r="K1908" s="734">
        <v>23389625</v>
      </c>
      <c r="L1908" s="734">
        <v>0</v>
      </c>
    </row>
    <row r="1909" spans="1:12">
      <c r="E1909" s="730" t="s">
        <v>2150</v>
      </c>
      <c r="F1909" s="735">
        <v>23219877</v>
      </c>
      <c r="G1909" s="735">
        <v>169748</v>
      </c>
      <c r="H1909" s="735">
        <v>23389625</v>
      </c>
      <c r="I1909" s="735">
        <v>23389625</v>
      </c>
      <c r="J1909" s="735">
        <v>23389625</v>
      </c>
      <c r="K1909" s="735">
        <v>23389625</v>
      </c>
      <c r="L1909" s="735">
        <v>0</v>
      </c>
    </row>
    <row r="1912" spans="1:12">
      <c r="A1912" s="732" t="s">
        <v>2633</v>
      </c>
      <c r="C1912" s="732" t="s">
        <v>2634</v>
      </c>
    </row>
    <row r="1913" spans="1:12">
      <c r="A1913" s="733" t="s">
        <v>1522</v>
      </c>
      <c r="B1913" s="733" t="s">
        <v>410</v>
      </c>
      <c r="F1913" s="734">
        <v>1059067855</v>
      </c>
      <c r="G1913" s="734">
        <v>13650463</v>
      </c>
      <c r="H1913" s="734">
        <v>1072718318</v>
      </c>
      <c r="I1913" s="734">
        <v>1072718318</v>
      </c>
      <c r="J1913" s="734">
        <v>1072718318</v>
      </c>
      <c r="K1913" s="734">
        <v>1072718318</v>
      </c>
      <c r="L1913" s="734">
        <v>0</v>
      </c>
    </row>
    <row r="1914" spans="1:12">
      <c r="E1914" s="730" t="s">
        <v>2150</v>
      </c>
      <c r="F1914" s="735">
        <v>1059067855</v>
      </c>
      <c r="G1914" s="735">
        <v>13650463</v>
      </c>
      <c r="H1914" s="735">
        <v>1072718318</v>
      </c>
      <c r="I1914" s="735">
        <v>1072718318</v>
      </c>
      <c r="J1914" s="735">
        <v>1072718318</v>
      </c>
      <c r="K1914" s="735">
        <v>1072718318</v>
      </c>
      <c r="L1914" s="735">
        <v>0</v>
      </c>
    </row>
    <row r="1917" spans="1:12">
      <c r="A1917" s="732" t="s">
        <v>2635</v>
      </c>
      <c r="C1917" s="732" t="s">
        <v>456</v>
      </c>
    </row>
    <row r="1918" spans="1:12">
      <c r="A1918" s="733" t="s">
        <v>1812</v>
      </c>
      <c r="B1918" s="733" t="s">
        <v>456</v>
      </c>
      <c r="F1918" s="734">
        <v>90322482</v>
      </c>
      <c r="G1918" s="734">
        <v>660295</v>
      </c>
      <c r="H1918" s="734">
        <v>90982777</v>
      </c>
      <c r="I1918" s="734">
        <v>90982777</v>
      </c>
      <c r="J1918" s="734">
        <v>90982777</v>
      </c>
      <c r="K1918" s="734">
        <v>90982777</v>
      </c>
      <c r="L1918" s="734">
        <v>0</v>
      </c>
    </row>
    <row r="1919" spans="1:12">
      <c r="E1919" s="730" t="s">
        <v>2150</v>
      </c>
      <c r="F1919" s="735">
        <v>90322482</v>
      </c>
      <c r="G1919" s="735">
        <v>660295</v>
      </c>
      <c r="H1919" s="735">
        <v>90982777</v>
      </c>
      <c r="I1919" s="735">
        <v>90982777</v>
      </c>
      <c r="J1919" s="735">
        <v>90982777</v>
      </c>
      <c r="K1919" s="735">
        <v>90982777</v>
      </c>
      <c r="L1919" s="735">
        <v>0</v>
      </c>
    </row>
    <row r="1922" spans="1:12">
      <c r="A1922" s="732" t="s">
        <v>2636</v>
      </c>
      <c r="C1922" s="732" t="s">
        <v>457</v>
      </c>
    </row>
    <row r="1923" spans="1:12">
      <c r="A1923" s="733" t="s">
        <v>1814</v>
      </c>
      <c r="B1923" s="733" t="s">
        <v>457</v>
      </c>
      <c r="F1923" s="734">
        <v>10216170</v>
      </c>
      <c r="G1923" s="734">
        <v>74685</v>
      </c>
      <c r="H1923" s="734">
        <v>10290855</v>
      </c>
      <c r="I1923" s="734">
        <v>10290855</v>
      </c>
      <c r="J1923" s="734">
        <v>10290855</v>
      </c>
      <c r="K1923" s="734">
        <v>10213848</v>
      </c>
      <c r="L1923" s="734">
        <v>0</v>
      </c>
    </row>
    <row r="1924" spans="1:12">
      <c r="E1924" s="730" t="s">
        <v>2150</v>
      </c>
      <c r="F1924" s="735">
        <v>10216170</v>
      </c>
      <c r="G1924" s="735">
        <v>74685</v>
      </c>
      <c r="H1924" s="735">
        <v>10290855</v>
      </c>
      <c r="I1924" s="735">
        <v>10290855</v>
      </c>
      <c r="J1924" s="735">
        <v>10290855</v>
      </c>
      <c r="K1924" s="735">
        <v>10213848</v>
      </c>
      <c r="L1924" s="735">
        <v>0</v>
      </c>
    </row>
    <row r="1927" spans="1:12">
      <c r="A1927" s="732" t="s">
        <v>2637</v>
      </c>
      <c r="C1927" s="732" t="s">
        <v>2638</v>
      </c>
    </row>
    <row r="1928" spans="1:12">
      <c r="A1928" s="733" t="s">
        <v>1854</v>
      </c>
      <c r="B1928" s="733" t="s">
        <v>473</v>
      </c>
      <c r="F1928" s="734">
        <v>2704000</v>
      </c>
      <c r="G1928" s="734">
        <v>6302946</v>
      </c>
      <c r="H1928" s="734">
        <v>9006946</v>
      </c>
      <c r="I1928" s="734">
        <v>6317699.1600000001</v>
      </c>
      <c r="J1928" s="734">
        <v>6240002.4299999997</v>
      </c>
      <c r="K1928" s="734">
        <v>5118188.67</v>
      </c>
      <c r="L1928" s="734">
        <v>2689246.84</v>
      </c>
    </row>
    <row r="1929" spans="1:12">
      <c r="E1929" s="730" t="s">
        <v>2150</v>
      </c>
      <c r="F1929" s="735">
        <v>2704000</v>
      </c>
      <c r="G1929" s="735">
        <v>6302946</v>
      </c>
      <c r="H1929" s="735">
        <v>9006946</v>
      </c>
      <c r="I1929" s="735">
        <v>6317699.1600000001</v>
      </c>
      <c r="J1929" s="735">
        <v>6240002.4299999997</v>
      </c>
      <c r="K1929" s="735">
        <v>5118188.67</v>
      </c>
      <c r="L1929" s="735">
        <v>2689246.84</v>
      </c>
    </row>
    <row r="1932" spans="1:12">
      <c r="A1932" s="732" t="s">
        <v>2639</v>
      </c>
      <c r="C1932" s="732" t="s">
        <v>2640</v>
      </c>
    </row>
    <row r="1933" spans="1:12">
      <c r="A1933" s="733" t="s">
        <v>1816</v>
      </c>
      <c r="B1933" s="733" t="s">
        <v>458</v>
      </c>
      <c r="F1933" s="734">
        <v>0</v>
      </c>
      <c r="G1933" s="734">
        <v>822902.88</v>
      </c>
      <c r="H1933" s="734">
        <v>822902.88</v>
      </c>
      <c r="I1933" s="734">
        <v>822902.88</v>
      </c>
      <c r="J1933" s="734">
        <v>822902.88</v>
      </c>
      <c r="K1933" s="734">
        <v>822902.88</v>
      </c>
      <c r="L1933" s="734">
        <v>0</v>
      </c>
    </row>
    <row r="1934" spans="1:12">
      <c r="E1934" s="730" t="s">
        <v>2150</v>
      </c>
      <c r="F1934" s="735">
        <v>0</v>
      </c>
      <c r="G1934" s="735">
        <v>822902.88</v>
      </c>
      <c r="H1934" s="735">
        <v>822902.88</v>
      </c>
      <c r="I1934" s="735">
        <v>822902.88</v>
      </c>
      <c r="J1934" s="735">
        <v>822902.88</v>
      </c>
      <c r="K1934" s="735">
        <v>822902.88</v>
      </c>
      <c r="L1934" s="735">
        <v>0</v>
      </c>
    </row>
    <row r="1937" spans="1:12">
      <c r="A1937" s="732" t="s">
        <v>2641</v>
      </c>
      <c r="C1937" s="732" t="s">
        <v>2642</v>
      </c>
    </row>
    <row r="1938" spans="1:12">
      <c r="A1938" s="733" t="s">
        <v>1812</v>
      </c>
      <c r="B1938" s="733" t="s">
        <v>456</v>
      </c>
      <c r="F1938" s="734">
        <v>0</v>
      </c>
      <c r="G1938" s="734">
        <v>483808.31</v>
      </c>
      <c r="H1938" s="734">
        <v>483808.31</v>
      </c>
      <c r="I1938" s="734">
        <v>483808.31</v>
      </c>
      <c r="J1938" s="734">
        <v>483808.31</v>
      </c>
      <c r="K1938" s="734">
        <v>483808.31</v>
      </c>
      <c r="L1938" s="734">
        <v>0</v>
      </c>
    </row>
    <row r="1939" spans="1:12">
      <c r="E1939" s="730" t="s">
        <v>2150</v>
      </c>
      <c r="F1939" s="735">
        <v>0</v>
      </c>
      <c r="G1939" s="735">
        <v>483808.31</v>
      </c>
      <c r="H1939" s="735">
        <v>483808.31</v>
      </c>
      <c r="I1939" s="735">
        <v>483808.31</v>
      </c>
      <c r="J1939" s="735">
        <v>483808.31</v>
      </c>
      <c r="K1939" s="735">
        <v>483808.31</v>
      </c>
      <c r="L1939" s="735">
        <v>0</v>
      </c>
    </row>
    <row r="1942" spans="1:12">
      <c r="A1942" s="732" t="s">
        <v>2643</v>
      </c>
      <c r="C1942" s="732" t="s">
        <v>2644</v>
      </c>
    </row>
    <row r="1943" spans="1:12">
      <c r="A1943" s="733" t="s">
        <v>1808</v>
      </c>
      <c r="B1943" s="733" t="s">
        <v>454</v>
      </c>
      <c r="F1943" s="734">
        <v>0</v>
      </c>
      <c r="G1943" s="734">
        <v>48496.13</v>
      </c>
      <c r="H1943" s="734">
        <v>48496.13</v>
      </c>
      <c r="I1943" s="734">
        <v>48496.13</v>
      </c>
      <c r="J1943" s="734">
        <v>48496.13</v>
      </c>
      <c r="K1943" s="734">
        <v>48496.13</v>
      </c>
      <c r="L1943" s="734">
        <v>0</v>
      </c>
    </row>
    <row r="1944" spans="1:12">
      <c r="E1944" s="730" t="s">
        <v>2150</v>
      </c>
      <c r="F1944" s="735">
        <v>0</v>
      </c>
      <c r="G1944" s="735">
        <v>48496.13</v>
      </c>
      <c r="H1944" s="735">
        <v>48496.13</v>
      </c>
      <c r="I1944" s="735">
        <v>48496.13</v>
      </c>
      <c r="J1944" s="735">
        <v>48496.13</v>
      </c>
      <c r="K1944" s="735">
        <v>48496.13</v>
      </c>
      <c r="L1944" s="735">
        <v>0</v>
      </c>
    </row>
    <row r="1947" spans="1:12">
      <c r="A1947" s="732" t="s">
        <v>2645</v>
      </c>
      <c r="C1947" s="732" t="s">
        <v>2646</v>
      </c>
    </row>
    <row r="1948" spans="1:12">
      <c r="A1948" s="733" t="s">
        <v>1814</v>
      </c>
      <c r="B1948" s="733" t="s">
        <v>457</v>
      </c>
      <c r="F1948" s="734">
        <v>0</v>
      </c>
      <c r="G1948" s="734">
        <v>19239.47</v>
      </c>
      <c r="H1948" s="734">
        <v>19239.47</v>
      </c>
      <c r="I1948" s="734">
        <v>19239.47</v>
      </c>
      <c r="J1948" s="734">
        <v>19239.47</v>
      </c>
      <c r="K1948" s="734">
        <v>19239.47</v>
      </c>
      <c r="L1948" s="734">
        <v>0</v>
      </c>
    </row>
    <row r="1949" spans="1:12">
      <c r="E1949" s="730" t="s">
        <v>2150</v>
      </c>
      <c r="F1949" s="735">
        <v>0</v>
      </c>
      <c r="G1949" s="735">
        <v>19239.47</v>
      </c>
      <c r="H1949" s="735">
        <v>19239.47</v>
      </c>
      <c r="I1949" s="735">
        <v>19239.47</v>
      </c>
      <c r="J1949" s="735">
        <v>19239.47</v>
      </c>
      <c r="K1949" s="735">
        <v>19239.47</v>
      </c>
      <c r="L1949" s="735">
        <v>0</v>
      </c>
    </row>
    <row r="1952" spans="1:12">
      <c r="A1952" s="732" t="s">
        <v>2647</v>
      </c>
      <c r="C1952" s="732" t="s">
        <v>2648</v>
      </c>
    </row>
    <row r="1953" spans="1:12">
      <c r="A1953" s="733" t="s">
        <v>1802</v>
      </c>
      <c r="B1953" s="733" t="s">
        <v>451</v>
      </c>
      <c r="F1953" s="734">
        <v>0</v>
      </c>
      <c r="G1953" s="734">
        <v>31254.19</v>
      </c>
      <c r="H1953" s="734">
        <v>31254.19</v>
      </c>
      <c r="I1953" s="734">
        <v>31254.19</v>
      </c>
      <c r="J1953" s="734">
        <v>31254.19</v>
      </c>
      <c r="K1953" s="734">
        <v>31254.19</v>
      </c>
      <c r="L1953" s="734">
        <v>0</v>
      </c>
    </row>
    <row r="1954" spans="1:12">
      <c r="E1954" s="730" t="s">
        <v>2150</v>
      </c>
      <c r="F1954" s="735">
        <v>0</v>
      </c>
      <c r="G1954" s="735">
        <v>31254.19</v>
      </c>
      <c r="H1954" s="735">
        <v>31254.19</v>
      </c>
      <c r="I1954" s="735">
        <v>31254.19</v>
      </c>
      <c r="J1954" s="735">
        <v>31254.19</v>
      </c>
      <c r="K1954" s="735">
        <v>31254.19</v>
      </c>
      <c r="L1954" s="735">
        <v>0</v>
      </c>
    </row>
    <row r="1957" spans="1:12">
      <c r="A1957" s="732" t="s">
        <v>2649</v>
      </c>
      <c r="C1957" s="732" t="s">
        <v>2650</v>
      </c>
    </row>
    <row r="1958" spans="1:12">
      <c r="A1958" s="733" t="s">
        <v>1810</v>
      </c>
      <c r="B1958" s="733" t="s">
        <v>455</v>
      </c>
      <c r="F1958" s="734">
        <v>0</v>
      </c>
      <c r="G1958" s="734">
        <v>233186.28</v>
      </c>
      <c r="H1958" s="734">
        <v>233186.28</v>
      </c>
      <c r="I1958" s="734">
        <v>233186.28</v>
      </c>
      <c r="J1958" s="734">
        <v>233186.28</v>
      </c>
      <c r="K1958" s="734">
        <v>233186.28</v>
      </c>
      <c r="L1958" s="734">
        <v>0</v>
      </c>
    </row>
    <row r="1959" spans="1:12">
      <c r="E1959" s="730" t="s">
        <v>2150</v>
      </c>
      <c r="F1959" s="735">
        <v>0</v>
      </c>
      <c r="G1959" s="735">
        <v>233186.28</v>
      </c>
      <c r="H1959" s="735">
        <v>233186.28</v>
      </c>
      <c r="I1959" s="735">
        <v>233186.28</v>
      </c>
      <c r="J1959" s="735">
        <v>233186.28</v>
      </c>
      <c r="K1959" s="735">
        <v>233186.28</v>
      </c>
      <c r="L1959" s="735">
        <v>0</v>
      </c>
    </row>
    <row r="1962" spans="1:12">
      <c r="A1962" s="732" t="s">
        <v>2651</v>
      </c>
      <c r="C1962" s="732" t="s">
        <v>2652</v>
      </c>
    </row>
    <row r="1963" spans="1:12">
      <c r="A1963" s="733" t="s">
        <v>1786</v>
      </c>
      <c r="B1963" s="733" t="s">
        <v>444</v>
      </c>
      <c r="F1963" s="734">
        <v>15724947</v>
      </c>
      <c r="G1963" s="734">
        <v>394418</v>
      </c>
      <c r="H1963" s="734">
        <v>16119365</v>
      </c>
      <c r="I1963" s="734">
        <v>14379277.689999999</v>
      </c>
      <c r="J1963" s="734">
        <v>14379277.689999999</v>
      </c>
      <c r="K1963" s="734">
        <v>13953602.439999999</v>
      </c>
      <c r="L1963" s="734">
        <v>1740087.31</v>
      </c>
    </row>
    <row r="1964" spans="1:12">
      <c r="E1964" s="730" t="s">
        <v>2150</v>
      </c>
      <c r="F1964" s="735">
        <v>15724947</v>
      </c>
      <c r="G1964" s="735">
        <v>394418</v>
      </c>
      <c r="H1964" s="735">
        <v>16119365</v>
      </c>
      <c r="I1964" s="735">
        <v>14379277.689999999</v>
      </c>
      <c r="J1964" s="735">
        <v>14379277.689999999</v>
      </c>
      <c r="K1964" s="735">
        <v>13953602.439999999</v>
      </c>
      <c r="L1964" s="735">
        <v>1740087.31</v>
      </c>
    </row>
    <row r="1967" spans="1:12">
      <c r="A1967" s="732" t="s">
        <v>2653</v>
      </c>
      <c r="C1967" s="732" t="s">
        <v>2654</v>
      </c>
    </row>
    <row r="1968" spans="1:12">
      <c r="A1968" s="733" t="s">
        <v>1788</v>
      </c>
      <c r="B1968" s="733" t="s">
        <v>445</v>
      </c>
      <c r="F1968" s="734">
        <v>0</v>
      </c>
      <c r="G1968" s="734">
        <v>10478178.060000001</v>
      </c>
      <c r="H1968" s="734">
        <v>10478178.060000001</v>
      </c>
      <c r="I1968" s="734">
        <v>10478178.060000001</v>
      </c>
      <c r="J1968" s="734">
        <v>10478178.060000001</v>
      </c>
      <c r="K1968" s="734">
        <v>5019032.6100000003</v>
      </c>
      <c r="L1968" s="734">
        <v>0</v>
      </c>
    </row>
    <row r="1969" spans="1:12">
      <c r="E1969" s="730" t="s">
        <v>2150</v>
      </c>
      <c r="F1969" s="735">
        <v>0</v>
      </c>
      <c r="G1969" s="735">
        <v>10478178.060000001</v>
      </c>
      <c r="H1969" s="735">
        <v>10478178.060000001</v>
      </c>
      <c r="I1969" s="735">
        <v>10478178.060000001</v>
      </c>
      <c r="J1969" s="735">
        <v>10478178.060000001</v>
      </c>
      <c r="K1969" s="735">
        <v>5019032.6100000003</v>
      </c>
      <c r="L1969" s="735">
        <v>0</v>
      </c>
    </row>
    <row r="1972" spans="1:12">
      <c r="A1972" s="732" t="s">
        <v>2655</v>
      </c>
      <c r="C1972" s="732" t="s">
        <v>2654</v>
      </c>
    </row>
    <row r="1973" spans="1:12">
      <c r="A1973" s="733" t="s">
        <v>1788</v>
      </c>
      <c r="B1973" s="733" t="s">
        <v>445</v>
      </c>
      <c r="F1973" s="734">
        <v>15911046</v>
      </c>
      <c r="G1973" s="734">
        <v>386095</v>
      </c>
      <c r="H1973" s="734">
        <v>16297141</v>
      </c>
      <c r="I1973" s="734">
        <v>13958940.130000001</v>
      </c>
      <c r="J1973" s="734">
        <v>13958940.130000001</v>
      </c>
      <c r="K1973" s="734">
        <v>10502462.630000001</v>
      </c>
      <c r="L1973" s="734">
        <v>2338200.87</v>
      </c>
    </row>
    <row r="1974" spans="1:12">
      <c r="E1974" s="730" t="s">
        <v>2150</v>
      </c>
      <c r="F1974" s="735">
        <v>15911046</v>
      </c>
      <c r="G1974" s="735">
        <v>386095</v>
      </c>
      <c r="H1974" s="735">
        <v>16297141</v>
      </c>
      <c r="I1974" s="735">
        <v>13958940.130000001</v>
      </c>
      <c r="J1974" s="735">
        <v>13958940.130000001</v>
      </c>
      <c r="K1974" s="735">
        <v>10502462.630000001</v>
      </c>
      <c r="L1974" s="735">
        <v>2338200.87</v>
      </c>
    </row>
    <row r="1977" spans="1:12">
      <c r="A1977" s="732" t="s">
        <v>2656</v>
      </c>
      <c r="C1977" s="732" t="s">
        <v>2657</v>
      </c>
    </row>
    <row r="1978" spans="1:12">
      <c r="A1978" s="733" t="s">
        <v>1764</v>
      </c>
      <c r="B1978" s="733" t="s">
        <v>435</v>
      </c>
      <c r="F1978" s="734">
        <v>53471947</v>
      </c>
      <c r="G1978" s="734">
        <v>5839774.7999999998</v>
      </c>
      <c r="H1978" s="734">
        <v>59311721.799999997</v>
      </c>
      <c r="I1978" s="734">
        <v>56129889.310000002</v>
      </c>
      <c r="J1978" s="734">
        <v>56129889.310000002</v>
      </c>
      <c r="K1978" s="734">
        <v>55632980.719999999</v>
      </c>
      <c r="L1978" s="734">
        <v>3181832.49</v>
      </c>
    </row>
    <row r="1979" spans="1:12">
      <c r="E1979" s="730" t="s">
        <v>2150</v>
      </c>
      <c r="F1979" s="735">
        <v>53471947</v>
      </c>
      <c r="G1979" s="735">
        <v>5839774.7999999998</v>
      </c>
      <c r="H1979" s="735">
        <v>59311721.799999997</v>
      </c>
      <c r="I1979" s="735">
        <v>56129889.310000002</v>
      </c>
      <c r="J1979" s="735">
        <v>56129889.310000002</v>
      </c>
      <c r="K1979" s="735">
        <v>55632980.719999999</v>
      </c>
      <c r="L1979" s="735">
        <v>3181832.49</v>
      </c>
    </row>
    <row r="1982" spans="1:12">
      <c r="A1982" s="732" t="s">
        <v>2658</v>
      </c>
      <c r="C1982" s="732" t="s">
        <v>2659</v>
      </c>
    </row>
    <row r="1983" spans="1:12">
      <c r="A1983" s="733" t="s">
        <v>1732</v>
      </c>
      <c r="B1983" s="733" t="s">
        <v>422</v>
      </c>
      <c r="F1983" s="734">
        <v>3034617</v>
      </c>
      <c r="G1983" s="734">
        <v>132794.4</v>
      </c>
      <c r="H1983" s="734">
        <v>3167411.4</v>
      </c>
      <c r="I1983" s="734">
        <v>3067178.22</v>
      </c>
      <c r="J1983" s="734">
        <v>3067178.22</v>
      </c>
      <c r="K1983" s="734">
        <v>3067178.22</v>
      </c>
      <c r="L1983" s="734">
        <v>100233.18</v>
      </c>
    </row>
    <row r="1984" spans="1:12">
      <c r="E1984" s="730" t="s">
        <v>2150</v>
      </c>
      <c r="F1984" s="735">
        <v>3034617</v>
      </c>
      <c r="G1984" s="735">
        <v>132794.4</v>
      </c>
      <c r="H1984" s="735">
        <v>3167411.4</v>
      </c>
      <c r="I1984" s="735">
        <v>3067178.22</v>
      </c>
      <c r="J1984" s="735">
        <v>3067178.22</v>
      </c>
      <c r="K1984" s="735">
        <v>3067178.22</v>
      </c>
      <c r="L1984" s="735">
        <v>100233.18</v>
      </c>
    </row>
    <row r="1987" spans="1:12">
      <c r="A1987" s="732" t="s">
        <v>2660</v>
      </c>
      <c r="C1987" s="732" t="s">
        <v>2661</v>
      </c>
    </row>
    <row r="1988" spans="1:12">
      <c r="A1988" s="733" t="s">
        <v>1796</v>
      </c>
      <c r="B1988" s="733" t="s">
        <v>448</v>
      </c>
      <c r="F1988" s="734">
        <v>0</v>
      </c>
      <c r="G1988" s="734">
        <v>27372528.68</v>
      </c>
      <c r="H1988" s="734">
        <v>27372528.68</v>
      </c>
      <c r="I1988" s="734">
        <v>17118094.149999999</v>
      </c>
      <c r="J1988" s="734">
        <v>17118094.149999999</v>
      </c>
      <c r="K1988" s="734">
        <v>13910210.630000001</v>
      </c>
      <c r="L1988" s="734">
        <v>10254434.530000003</v>
      </c>
    </row>
    <row r="1989" spans="1:12">
      <c r="E1989" s="730" t="s">
        <v>2150</v>
      </c>
      <c r="F1989" s="735">
        <v>0</v>
      </c>
      <c r="G1989" s="735">
        <v>27372528.68</v>
      </c>
      <c r="H1989" s="735">
        <v>27372528.68</v>
      </c>
      <c r="I1989" s="735">
        <v>17118094.149999999</v>
      </c>
      <c r="J1989" s="735">
        <v>17118094.149999999</v>
      </c>
      <c r="K1989" s="735">
        <v>13910210.630000001</v>
      </c>
      <c r="L1989" s="735">
        <v>10254434.530000003</v>
      </c>
    </row>
    <row r="1992" spans="1:12">
      <c r="A1992" s="732" t="s">
        <v>2662</v>
      </c>
      <c r="C1992" s="732" t="s">
        <v>2661</v>
      </c>
    </row>
    <row r="1993" spans="1:12">
      <c r="A1993" s="733" t="s">
        <v>1796</v>
      </c>
      <c r="B1993" s="733" t="s">
        <v>448</v>
      </c>
      <c r="F1993" s="734">
        <v>0</v>
      </c>
      <c r="G1993" s="734">
        <v>59798565.090000004</v>
      </c>
      <c r="H1993" s="734">
        <v>59798565.090000004</v>
      </c>
      <c r="I1993" s="734">
        <v>47295412.329999998</v>
      </c>
      <c r="J1993" s="734">
        <v>47295412.329999998</v>
      </c>
      <c r="K1993" s="734">
        <v>15067745.82</v>
      </c>
      <c r="L1993" s="734">
        <v>12503152.76</v>
      </c>
    </row>
    <row r="1994" spans="1:12">
      <c r="E1994" s="730" t="s">
        <v>2150</v>
      </c>
      <c r="F1994" s="735">
        <v>0</v>
      </c>
      <c r="G1994" s="735">
        <v>59798565.090000004</v>
      </c>
      <c r="H1994" s="735">
        <v>59798565.090000004</v>
      </c>
      <c r="I1994" s="735">
        <v>47295412.329999998</v>
      </c>
      <c r="J1994" s="735">
        <v>47295412.329999998</v>
      </c>
      <c r="K1994" s="735">
        <v>15067745.82</v>
      </c>
      <c r="L1994" s="735">
        <v>12503152.76</v>
      </c>
    </row>
    <row r="1997" spans="1:12">
      <c r="A1997" s="732" t="s">
        <v>2663</v>
      </c>
      <c r="C1997" s="732" t="s">
        <v>2664</v>
      </c>
    </row>
    <row r="1998" spans="1:12">
      <c r="A1998" s="733" t="s">
        <v>1796</v>
      </c>
      <c r="B1998" s="733" t="s">
        <v>448</v>
      </c>
      <c r="F1998" s="734">
        <v>0</v>
      </c>
      <c r="G1998" s="734">
        <v>1614369.19</v>
      </c>
      <c r="H1998" s="734">
        <v>1614369.19</v>
      </c>
      <c r="I1998" s="734">
        <v>0</v>
      </c>
      <c r="J1998" s="734">
        <v>0</v>
      </c>
      <c r="K1998" s="734">
        <v>0</v>
      </c>
      <c r="L1998" s="734">
        <v>1614369.19</v>
      </c>
    </row>
    <row r="1999" spans="1:12">
      <c r="E1999" s="730" t="s">
        <v>2150</v>
      </c>
      <c r="F1999" s="735">
        <v>0</v>
      </c>
      <c r="G1999" s="735">
        <v>1614369.19</v>
      </c>
      <c r="H1999" s="735">
        <v>1614369.19</v>
      </c>
      <c r="I1999" s="735">
        <v>0</v>
      </c>
      <c r="J1999" s="735">
        <v>0</v>
      </c>
      <c r="K1999" s="735">
        <v>0</v>
      </c>
      <c r="L1999" s="735">
        <v>1614369.19</v>
      </c>
    </row>
    <row r="2002" spans="1:12">
      <c r="A2002" s="732" t="s">
        <v>2665</v>
      </c>
      <c r="C2002" s="732" t="s">
        <v>2666</v>
      </c>
    </row>
    <row r="2003" spans="1:12">
      <c r="A2003" s="733" t="s">
        <v>1796</v>
      </c>
      <c r="B2003" s="733" t="s">
        <v>448</v>
      </c>
      <c r="F2003" s="734">
        <v>0</v>
      </c>
      <c r="G2003" s="734">
        <v>485822.42</v>
      </c>
      <c r="H2003" s="734">
        <v>485822.42</v>
      </c>
      <c r="I2003" s="734">
        <v>82137.929999999993</v>
      </c>
      <c r="J2003" s="734">
        <v>82137.929999999993</v>
      </c>
      <c r="K2003" s="734">
        <v>82137.929999999993</v>
      </c>
      <c r="L2003" s="734">
        <v>403684.49</v>
      </c>
    </row>
    <row r="2004" spans="1:12">
      <c r="E2004" s="730" t="s">
        <v>2150</v>
      </c>
      <c r="F2004" s="735">
        <v>0</v>
      </c>
      <c r="G2004" s="735">
        <v>485822.42</v>
      </c>
      <c r="H2004" s="735">
        <v>485822.42</v>
      </c>
      <c r="I2004" s="735">
        <v>82137.929999999993</v>
      </c>
      <c r="J2004" s="735">
        <v>82137.929999999993</v>
      </c>
      <c r="K2004" s="735">
        <v>82137.929999999993</v>
      </c>
      <c r="L2004" s="735">
        <v>403684.49</v>
      </c>
    </row>
    <row r="2007" spans="1:12">
      <c r="A2007" s="732" t="s">
        <v>2667</v>
      </c>
      <c r="C2007" s="732" t="s">
        <v>2666</v>
      </c>
    </row>
    <row r="2008" spans="1:12">
      <c r="A2008" s="733" t="s">
        <v>1796</v>
      </c>
      <c r="B2008" s="733" t="s">
        <v>448</v>
      </c>
      <c r="F2008" s="734">
        <v>0</v>
      </c>
      <c r="G2008" s="734">
        <v>1012422</v>
      </c>
      <c r="H2008" s="734">
        <v>1012422</v>
      </c>
      <c r="I2008" s="734">
        <v>0</v>
      </c>
      <c r="J2008" s="734">
        <v>0</v>
      </c>
      <c r="K2008" s="734">
        <v>0</v>
      </c>
      <c r="L2008" s="734">
        <v>1012422</v>
      </c>
    </row>
    <row r="2009" spans="1:12">
      <c r="E2009" s="730" t="s">
        <v>2150</v>
      </c>
      <c r="F2009" s="735">
        <v>0</v>
      </c>
      <c r="G2009" s="735">
        <v>1012422</v>
      </c>
      <c r="H2009" s="735">
        <v>1012422</v>
      </c>
      <c r="I2009" s="735">
        <v>0</v>
      </c>
      <c r="J2009" s="735">
        <v>0</v>
      </c>
      <c r="K2009" s="735">
        <v>0</v>
      </c>
      <c r="L2009" s="735">
        <v>1012422</v>
      </c>
    </row>
    <row r="2012" spans="1:12">
      <c r="A2012" s="732" t="s">
        <v>2668</v>
      </c>
      <c r="C2012" s="732" t="s">
        <v>2669</v>
      </c>
    </row>
    <row r="2013" spans="1:12">
      <c r="A2013" s="733" t="s">
        <v>1796</v>
      </c>
      <c r="B2013" s="733" t="s">
        <v>448</v>
      </c>
      <c r="F2013" s="734">
        <v>0</v>
      </c>
      <c r="G2013" s="734">
        <v>117544612.84</v>
      </c>
      <c r="H2013" s="734">
        <v>117544612.84</v>
      </c>
      <c r="I2013" s="734">
        <v>0</v>
      </c>
      <c r="J2013" s="734">
        <v>0</v>
      </c>
      <c r="K2013" s="734">
        <v>0</v>
      </c>
      <c r="L2013" s="734">
        <v>117544612.84</v>
      </c>
    </row>
    <row r="2014" spans="1:12">
      <c r="E2014" s="730" t="s">
        <v>2150</v>
      </c>
      <c r="F2014" s="735">
        <v>0</v>
      </c>
      <c r="G2014" s="735">
        <v>117544612.84</v>
      </c>
      <c r="H2014" s="735">
        <v>117544612.84</v>
      </c>
      <c r="I2014" s="735">
        <v>0</v>
      </c>
      <c r="J2014" s="735">
        <v>0</v>
      </c>
      <c r="K2014" s="735">
        <v>0</v>
      </c>
      <c r="L2014" s="735">
        <v>117544612.84</v>
      </c>
    </row>
    <row r="2017" spans="1:12">
      <c r="A2017" s="732" t="s">
        <v>2670</v>
      </c>
      <c r="C2017" s="732" t="s">
        <v>2669</v>
      </c>
    </row>
    <row r="2018" spans="1:12">
      <c r="A2018" s="733" t="s">
        <v>1796</v>
      </c>
      <c r="B2018" s="733" t="s">
        <v>448</v>
      </c>
      <c r="F2018" s="734">
        <v>0</v>
      </c>
      <c r="G2018" s="734">
        <v>893023570.29999995</v>
      </c>
      <c r="H2018" s="734">
        <v>893023570.29999995</v>
      </c>
      <c r="I2018" s="734">
        <v>890237314.97000003</v>
      </c>
      <c r="J2018" s="734">
        <v>890237314.97000003</v>
      </c>
      <c r="K2018" s="734">
        <v>890237314.97000003</v>
      </c>
      <c r="L2018" s="734">
        <v>2786255.33</v>
      </c>
    </row>
    <row r="2019" spans="1:12">
      <c r="E2019" s="730" t="s">
        <v>2150</v>
      </c>
      <c r="F2019" s="735">
        <v>0</v>
      </c>
      <c r="G2019" s="735">
        <v>893023570.29999995</v>
      </c>
      <c r="H2019" s="735">
        <v>893023570.29999995</v>
      </c>
      <c r="I2019" s="735">
        <v>890237314.97000003</v>
      </c>
      <c r="J2019" s="735">
        <v>890237314.97000003</v>
      </c>
      <c r="K2019" s="735">
        <v>890237314.97000003</v>
      </c>
      <c r="L2019" s="735">
        <v>2786255.33</v>
      </c>
    </row>
    <row r="2022" spans="1:12">
      <c r="A2022" s="732" t="s">
        <v>2671</v>
      </c>
      <c r="C2022" s="732" t="s">
        <v>2669</v>
      </c>
    </row>
    <row r="2023" spans="1:12">
      <c r="A2023" s="733" t="s">
        <v>1796</v>
      </c>
      <c r="B2023" s="733" t="s">
        <v>448</v>
      </c>
      <c r="F2023" s="734">
        <v>2403306013</v>
      </c>
      <c r="G2023" s="734">
        <v>90195408.219999999</v>
      </c>
      <c r="H2023" s="734">
        <v>2493501421.2199998</v>
      </c>
      <c r="I2023" s="734">
        <v>2228801010.77</v>
      </c>
      <c r="J2023" s="734">
        <v>2228801010.77</v>
      </c>
      <c r="K2023" s="734">
        <v>1862715368.3599999</v>
      </c>
      <c r="L2023" s="734">
        <v>264700410.44999969</v>
      </c>
    </row>
    <row r="2024" spans="1:12">
      <c r="E2024" s="730" t="s">
        <v>2150</v>
      </c>
      <c r="F2024" s="735">
        <v>2403306013</v>
      </c>
      <c r="G2024" s="735">
        <v>90195408.219999999</v>
      </c>
      <c r="H2024" s="735">
        <v>2493501421.2199998</v>
      </c>
      <c r="I2024" s="735">
        <v>2228801010.77</v>
      </c>
      <c r="J2024" s="735">
        <v>2228801010.77</v>
      </c>
      <c r="K2024" s="735">
        <v>1862715368.3599999</v>
      </c>
      <c r="L2024" s="735">
        <v>264700410.44999969</v>
      </c>
    </row>
    <row r="2027" spans="1:12">
      <c r="A2027" s="732" t="s">
        <v>2672</v>
      </c>
      <c r="C2027" s="732" t="s">
        <v>2673</v>
      </c>
    </row>
    <row r="2028" spans="1:12">
      <c r="A2028" s="733" t="s">
        <v>1796</v>
      </c>
      <c r="B2028" s="733" t="s">
        <v>448</v>
      </c>
      <c r="F2028" s="734">
        <v>0</v>
      </c>
      <c r="G2028" s="734">
        <v>2562429.61</v>
      </c>
      <c r="H2028" s="734">
        <v>2562429.61</v>
      </c>
      <c r="I2028" s="734">
        <v>2562429.61</v>
      </c>
      <c r="J2028" s="734">
        <v>2562429.61</v>
      </c>
      <c r="K2028" s="734">
        <v>2562429.61</v>
      </c>
      <c r="L2028" s="734">
        <v>0</v>
      </c>
    </row>
    <row r="2029" spans="1:12">
      <c r="E2029" s="730" t="s">
        <v>2150</v>
      </c>
      <c r="F2029" s="735">
        <v>0</v>
      </c>
      <c r="G2029" s="735">
        <v>2562429.61</v>
      </c>
      <c r="H2029" s="735">
        <v>2562429.61</v>
      </c>
      <c r="I2029" s="735">
        <v>2562429.61</v>
      </c>
      <c r="J2029" s="735">
        <v>2562429.61</v>
      </c>
      <c r="K2029" s="735">
        <v>2562429.61</v>
      </c>
      <c r="L2029" s="735">
        <v>0</v>
      </c>
    </row>
    <row r="2032" spans="1:12">
      <c r="A2032" s="732" t="s">
        <v>2674</v>
      </c>
      <c r="C2032" s="732" t="s">
        <v>2673</v>
      </c>
    </row>
    <row r="2033" spans="1:12">
      <c r="A2033" s="733" t="s">
        <v>1796</v>
      </c>
      <c r="B2033" s="733" t="s">
        <v>448</v>
      </c>
      <c r="F2033" s="734">
        <v>0</v>
      </c>
      <c r="G2033" s="734">
        <v>10810292.560000001</v>
      </c>
      <c r="H2033" s="734">
        <v>10810292.560000001</v>
      </c>
      <c r="I2033" s="734">
        <v>0</v>
      </c>
      <c r="J2033" s="734">
        <v>0</v>
      </c>
      <c r="K2033" s="734">
        <v>0</v>
      </c>
      <c r="L2033" s="734">
        <v>10810292.560000001</v>
      </c>
    </row>
    <row r="2034" spans="1:12">
      <c r="E2034" s="730" t="s">
        <v>2150</v>
      </c>
      <c r="F2034" s="735">
        <v>0</v>
      </c>
      <c r="G2034" s="735">
        <v>10810292.560000001</v>
      </c>
      <c r="H2034" s="735">
        <v>10810292.560000001</v>
      </c>
      <c r="I2034" s="735">
        <v>0</v>
      </c>
      <c r="J2034" s="735">
        <v>0</v>
      </c>
      <c r="K2034" s="735">
        <v>0</v>
      </c>
      <c r="L2034" s="735">
        <v>10810292.560000001</v>
      </c>
    </row>
    <row r="2037" spans="1:12">
      <c r="A2037" s="732" t="s">
        <v>2675</v>
      </c>
      <c r="C2037" s="732" t="s">
        <v>2676</v>
      </c>
    </row>
    <row r="2038" spans="1:12">
      <c r="A2038" s="733" t="s">
        <v>1796</v>
      </c>
      <c r="B2038" s="733" t="s">
        <v>448</v>
      </c>
      <c r="F2038" s="734">
        <v>0</v>
      </c>
      <c r="G2038" s="734">
        <v>8035290.8399999999</v>
      </c>
      <c r="H2038" s="734">
        <v>8035290.8399999999</v>
      </c>
      <c r="I2038" s="734">
        <v>0</v>
      </c>
      <c r="J2038" s="734">
        <v>0</v>
      </c>
      <c r="K2038" s="734">
        <v>0</v>
      </c>
      <c r="L2038" s="734">
        <v>8035290.8399999999</v>
      </c>
    </row>
    <row r="2039" spans="1:12">
      <c r="E2039" s="730" t="s">
        <v>2150</v>
      </c>
      <c r="F2039" s="735">
        <v>0</v>
      </c>
      <c r="G2039" s="735">
        <v>8035290.8399999999</v>
      </c>
      <c r="H2039" s="735">
        <v>8035290.8399999999</v>
      </c>
      <c r="I2039" s="735">
        <v>0</v>
      </c>
      <c r="J2039" s="735">
        <v>0</v>
      </c>
      <c r="K2039" s="735">
        <v>0</v>
      </c>
      <c r="L2039" s="735">
        <v>8035290.8399999999</v>
      </c>
    </row>
    <row r="2042" spans="1:12">
      <c r="A2042" s="732" t="s">
        <v>2677</v>
      </c>
      <c r="C2042" s="732" t="s">
        <v>2678</v>
      </c>
    </row>
    <row r="2043" spans="1:12">
      <c r="A2043" s="733" t="s">
        <v>1718</v>
      </c>
      <c r="B2043" s="733" t="s">
        <v>2157</v>
      </c>
      <c r="F2043" s="734">
        <v>0</v>
      </c>
      <c r="G2043" s="734">
        <v>477142</v>
      </c>
      <c r="H2043" s="734">
        <v>477142</v>
      </c>
      <c r="I2043" s="734">
        <v>477142</v>
      </c>
      <c r="J2043" s="734">
        <v>477142</v>
      </c>
      <c r="K2043" s="734">
        <v>477142</v>
      </c>
      <c r="L2043" s="734">
        <v>0</v>
      </c>
    </row>
    <row r="2044" spans="1:12">
      <c r="E2044" s="730" t="s">
        <v>2150</v>
      </c>
      <c r="F2044" s="735">
        <v>0</v>
      </c>
      <c r="G2044" s="735">
        <v>477142</v>
      </c>
      <c r="H2044" s="735">
        <v>477142</v>
      </c>
      <c r="I2044" s="735">
        <v>477142</v>
      </c>
      <c r="J2044" s="735">
        <v>477142</v>
      </c>
      <c r="K2044" s="735">
        <v>477142</v>
      </c>
      <c r="L2044" s="735">
        <v>0</v>
      </c>
    </row>
    <row r="2047" spans="1:12">
      <c r="A2047" s="732" t="s">
        <v>2679</v>
      </c>
      <c r="C2047" s="732" t="s">
        <v>2678</v>
      </c>
    </row>
    <row r="2048" spans="1:12">
      <c r="A2048" s="733" t="s">
        <v>928</v>
      </c>
      <c r="B2048" s="733" t="s">
        <v>380</v>
      </c>
      <c r="F2048" s="734">
        <v>0</v>
      </c>
      <c r="G2048" s="734">
        <v>7973141.1200000001</v>
      </c>
      <c r="H2048" s="734">
        <v>7973141.1200000001</v>
      </c>
      <c r="I2048" s="734">
        <v>7973141.1200000001</v>
      </c>
      <c r="J2048" s="734">
        <v>7973141.1200000001</v>
      </c>
      <c r="K2048" s="734">
        <v>7973141.1200000001</v>
      </c>
      <c r="L2048" s="734">
        <v>0</v>
      </c>
    </row>
    <row r="2049" spans="1:12">
      <c r="A2049" s="733" t="s">
        <v>946</v>
      </c>
      <c r="B2049" s="733" t="s">
        <v>387</v>
      </c>
      <c r="F2049" s="734">
        <v>0</v>
      </c>
      <c r="G2049" s="734">
        <v>53358.06</v>
      </c>
      <c r="H2049" s="734">
        <v>53358.06</v>
      </c>
      <c r="I2049" s="734">
        <v>0</v>
      </c>
      <c r="J2049" s="734">
        <v>0</v>
      </c>
      <c r="K2049" s="734">
        <v>0</v>
      </c>
      <c r="L2049" s="734">
        <v>53358.06</v>
      </c>
    </row>
    <row r="2050" spans="1:12">
      <c r="A2050" s="733" t="s">
        <v>1718</v>
      </c>
      <c r="B2050" s="733" t="s">
        <v>2157</v>
      </c>
      <c r="F2050" s="734">
        <v>0</v>
      </c>
      <c r="G2050" s="734">
        <v>6798802.9699999997</v>
      </c>
      <c r="H2050" s="734">
        <v>6798802.9699999997</v>
      </c>
      <c r="I2050" s="734">
        <v>6798802.9699999997</v>
      </c>
      <c r="J2050" s="734">
        <v>6798802.9699999997</v>
      </c>
      <c r="K2050" s="734">
        <v>6798802.9699999997</v>
      </c>
      <c r="L2050" s="734">
        <v>0</v>
      </c>
    </row>
    <row r="2051" spans="1:12">
      <c r="A2051" s="733" t="s">
        <v>2194</v>
      </c>
      <c r="B2051" s="733" t="s">
        <v>482</v>
      </c>
      <c r="F2051" s="734">
        <v>0</v>
      </c>
      <c r="G2051" s="734">
        <v>1107021</v>
      </c>
      <c r="H2051" s="734">
        <v>1107021</v>
      </c>
      <c r="I2051" s="734">
        <v>1107021</v>
      </c>
      <c r="J2051" s="734">
        <v>1107021</v>
      </c>
      <c r="K2051" s="734">
        <v>1107021</v>
      </c>
      <c r="L2051" s="734">
        <v>0</v>
      </c>
    </row>
    <row r="2052" spans="1:12">
      <c r="E2052" s="730" t="s">
        <v>2150</v>
      </c>
      <c r="F2052" s="735">
        <v>0</v>
      </c>
      <c r="G2052" s="735">
        <v>15932323.15</v>
      </c>
      <c r="H2052" s="735">
        <v>15932323.15</v>
      </c>
      <c r="I2052" s="735">
        <v>15878965.09</v>
      </c>
      <c r="J2052" s="735">
        <v>15878965.09</v>
      </c>
      <c r="K2052" s="735">
        <v>15878965.09</v>
      </c>
      <c r="L2052" s="735">
        <v>53358.06</v>
      </c>
    </row>
    <row r="2055" spans="1:12">
      <c r="A2055" s="732" t="s">
        <v>2680</v>
      </c>
      <c r="C2055" s="732" t="s">
        <v>2678</v>
      </c>
    </row>
    <row r="2056" spans="1:12">
      <c r="A2056" s="733" t="s">
        <v>928</v>
      </c>
      <c r="B2056" s="733" t="s">
        <v>380</v>
      </c>
      <c r="F2056" s="734">
        <v>0</v>
      </c>
      <c r="G2056" s="734">
        <v>23791784.260000002</v>
      </c>
      <c r="H2056" s="734">
        <v>23791784.260000002</v>
      </c>
      <c r="I2056" s="734">
        <v>21645634.719999999</v>
      </c>
      <c r="J2056" s="734">
        <v>21645634.719999999</v>
      </c>
      <c r="K2056" s="734">
        <v>21645634.719999999</v>
      </c>
      <c r="L2056" s="734">
        <v>2146149.54</v>
      </c>
    </row>
    <row r="2057" spans="1:12">
      <c r="A2057" s="733" t="s">
        <v>946</v>
      </c>
      <c r="B2057" s="733" t="s">
        <v>387</v>
      </c>
      <c r="F2057" s="734">
        <v>5521302</v>
      </c>
      <c r="G2057" s="734">
        <v>5998277.1399999997</v>
      </c>
      <c r="H2057" s="734">
        <v>11519579.140000001</v>
      </c>
      <c r="I2057" s="734">
        <v>0</v>
      </c>
      <c r="J2057" s="734">
        <v>0</v>
      </c>
      <c r="K2057" s="734">
        <v>0</v>
      </c>
      <c r="L2057" s="734">
        <v>11519579.140000001</v>
      </c>
    </row>
    <row r="2058" spans="1:12">
      <c r="A2058" s="733" t="s">
        <v>1718</v>
      </c>
      <c r="B2058" s="733" t="s">
        <v>2157</v>
      </c>
      <c r="F2058" s="734">
        <v>0</v>
      </c>
      <c r="G2058" s="734">
        <v>17386756.600000001</v>
      </c>
      <c r="H2058" s="734">
        <v>17386756.600000001</v>
      </c>
      <c r="I2058" s="734">
        <v>2557704.83</v>
      </c>
      <c r="J2058" s="734">
        <v>2557704.83</v>
      </c>
      <c r="K2058" s="734">
        <v>2557704.83</v>
      </c>
      <c r="L2058" s="734">
        <v>14829051.77</v>
      </c>
    </row>
    <row r="2059" spans="1:12">
      <c r="A2059" s="733" t="s">
        <v>2194</v>
      </c>
      <c r="B2059" s="733" t="s">
        <v>482</v>
      </c>
      <c r="F2059" s="734">
        <v>0</v>
      </c>
      <c r="G2059" s="734">
        <v>12978207</v>
      </c>
      <c r="H2059" s="734">
        <v>12978207</v>
      </c>
      <c r="I2059" s="734">
        <v>12978207</v>
      </c>
      <c r="J2059" s="734">
        <v>12978207</v>
      </c>
      <c r="K2059" s="734">
        <v>12978207</v>
      </c>
      <c r="L2059" s="734">
        <v>0</v>
      </c>
    </row>
    <row r="2060" spans="1:12">
      <c r="E2060" s="730" t="s">
        <v>2150</v>
      </c>
      <c r="F2060" s="735">
        <v>5521302</v>
      </c>
      <c r="G2060" s="735">
        <v>60155025</v>
      </c>
      <c r="H2060" s="735">
        <v>65676327</v>
      </c>
      <c r="I2060" s="735">
        <v>37181546.549999997</v>
      </c>
      <c r="J2060" s="735">
        <v>37181546.549999997</v>
      </c>
      <c r="K2060" s="735">
        <v>37181546.549999997</v>
      </c>
      <c r="L2060" s="735">
        <v>28494780.449999999</v>
      </c>
    </row>
    <row r="2063" spans="1:12">
      <c r="A2063" s="732" t="s">
        <v>2681</v>
      </c>
      <c r="C2063" s="732" t="s">
        <v>2682</v>
      </c>
    </row>
    <row r="2064" spans="1:12">
      <c r="A2064" s="733" t="s">
        <v>946</v>
      </c>
      <c r="B2064" s="733" t="s">
        <v>387</v>
      </c>
      <c r="F2064" s="734">
        <v>0</v>
      </c>
      <c r="G2064" s="734">
        <v>854.56</v>
      </c>
      <c r="H2064" s="734">
        <v>854.56</v>
      </c>
      <c r="I2064" s="734">
        <v>0</v>
      </c>
      <c r="J2064" s="734">
        <v>0</v>
      </c>
      <c r="K2064" s="734">
        <v>0</v>
      </c>
      <c r="L2064" s="734">
        <v>854.56</v>
      </c>
    </row>
    <row r="2065" spans="1:12">
      <c r="A2065" s="733" t="s">
        <v>1718</v>
      </c>
      <c r="B2065" s="733" t="s">
        <v>2157</v>
      </c>
      <c r="F2065" s="734">
        <v>0</v>
      </c>
      <c r="G2065" s="734">
        <v>19237.87</v>
      </c>
      <c r="H2065" s="734">
        <v>19237.87</v>
      </c>
      <c r="I2065" s="734">
        <v>19237.87</v>
      </c>
      <c r="J2065" s="734">
        <v>19237.87</v>
      </c>
      <c r="K2065" s="734">
        <v>19237.87</v>
      </c>
      <c r="L2065" s="734">
        <v>0</v>
      </c>
    </row>
    <row r="2066" spans="1:12">
      <c r="E2066" s="730" t="s">
        <v>2150</v>
      </c>
      <c r="F2066" s="735">
        <v>0</v>
      </c>
      <c r="G2066" s="735">
        <v>20092.43</v>
      </c>
      <c r="H2066" s="735">
        <v>20092.43</v>
      </c>
      <c r="I2066" s="735">
        <v>19237.87</v>
      </c>
      <c r="J2066" s="735">
        <v>19237.87</v>
      </c>
      <c r="K2066" s="735">
        <v>19237.87</v>
      </c>
      <c r="L2066" s="735">
        <v>854.56</v>
      </c>
    </row>
    <row r="2069" spans="1:12">
      <c r="A2069" s="732" t="s">
        <v>2683</v>
      </c>
      <c r="C2069" s="732" t="s">
        <v>2682</v>
      </c>
    </row>
    <row r="2070" spans="1:12">
      <c r="A2070" s="733" t="s">
        <v>928</v>
      </c>
      <c r="B2070" s="733" t="s">
        <v>380</v>
      </c>
      <c r="F2070" s="734">
        <v>0</v>
      </c>
      <c r="G2070" s="734">
        <v>36588.839999999997</v>
      </c>
      <c r="H2070" s="734">
        <v>36588.839999999997</v>
      </c>
      <c r="I2070" s="734">
        <v>36588.839999999997</v>
      </c>
      <c r="J2070" s="734">
        <v>36588.839999999997</v>
      </c>
      <c r="K2070" s="734">
        <v>36588.839999999997</v>
      </c>
      <c r="L2070" s="734">
        <v>0</v>
      </c>
    </row>
    <row r="2071" spans="1:12">
      <c r="A2071" s="733" t="s">
        <v>946</v>
      </c>
      <c r="B2071" s="733" t="s">
        <v>387</v>
      </c>
      <c r="F2071" s="734">
        <v>0</v>
      </c>
      <c r="G2071" s="734">
        <v>63.49</v>
      </c>
      <c r="H2071" s="734">
        <v>63.49</v>
      </c>
      <c r="I2071" s="734">
        <v>0</v>
      </c>
      <c r="J2071" s="734">
        <v>0</v>
      </c>
      <c r="K2071" s="734">
        <v>0</v>
      </c>
      <c r="L2071" s="734">
        <v>63.49</v>
      </c>
    </row>
    <row r="2072" spans="1:12">
      <c r="A2072" s="733" t="s">
        <v>1718</v>
      </c>
      <c r="B2072" s="733" t="s">
        <v>2157</v>
      </c>
      <c r="F2072" s="734">
        <v>0</v>
      </c>
      <c r="G2072" s="734">
        <v>32681.64</v>
      </c>
      <c r="H2072" s="734">
        <v>32681.64</v>
      </c>
      <c r="I2072" s="734">
        <v>32681.64</v>
      </c>
      <c r="J2072" s="734">
        <v>32681.64</v>
      </c>
      <c r="K2072" s="734">
        <v>32681.64</v>
      </c>
      <c r="L2072" s="734">
        <v>0</v>
      </c>
    </row>
    <row r="2073" spans="1:12">
      <c r="E2073" s="730" t="s">
        <v>2150</v>
      </c>
      <c r="F2073" s="735">
        <v>0</v>
      </c>
      <c r="G2073" s="735">
        <v>69333.97</v>
      </c>
      <c r="H2073" s="735">
        <v>69333.97</v>
      </c>
      <c r="I2073" s="735">
        <v>69270.48</v>
      </c>
      <c r="J2073" s="735">
        <v>69270.48</v>
      </c>
      <c r="K2073" s="735">
        <v>69270.48</v>
      </c>
      <c r="L2073" s="735">
        <v>63.49</v>
      </c>
    </row>
    <row r="2076" spans="1:12">
      <c r="A2076" s="732" t="s">
        <v>2684</v>
      </c>
      <c r="C2076" s="732" t="s">
        <v>2682</v>
      </c>
    </row>
    <row r="2077" spans="1:12">
      <c r="A2077" s="733" t="s">
        <v>946</v>
      </c>
      <c r="B2077" s="733" t="s">
        <v>387</v>
      </c>
      <c r="F2077" s="734">
        <v>0</v>
      </c>
      <c r="G2077" s="734">
        <v>90373.01</v>
      </c>
      <c r="H2077" s="734">
        <v>90373.01</v>
      </c>
      <c r="I2077" s="734">
        <v>0</v>
      </c>
      <c r="J2077" s="734">
        <v>0</v>
      </c>
      <c r="K2077" s="734">
        <v>0</v>
      </c>
      <c r="L2077" s="734">
        <v>90373.01</v>
      </c>
    </row>
    <row r="2078" spans="1:12">
      <c r="E2078" s="730" t="s">
        <v>2150</v>
      </c>
      <c r="F2078" s="735">
        <v>0</v>
      </c>
      <c r="G2078" s="735">
        <v>90373.01</v>
      </c>
      <c r="H2078" s="735">
        <v>90373.01</v>
      </c>
      <c r="I2078" s="735">
        <v>0</v>
      </c>
      <c r="J2078" s="735">
        <v>0</v>
      </c>
      <c r="K2078" s="735">
        <v>0</v>
      </c>
      <c r="L2078" s="735">
        <v>90373.01</v>
      </c>
    </row>
    <row r="2081" spans="1:12">
      <c r="A2081" s="732" t="s">
        <v>2685</v>
      </c>
      <c r="C2081" s="732" t="s">
        <v>2686</v>
      </c>
    </row>
    <row r="2082" spans="1:12">
      <c r="A2082" s="733" t="s">
        <v>946</v>
      </c>
      <c r="B2082" s="733" t="s">
        <v>387</v>
      </c>
      <c r="F2082" s="734">
        <v>1</v>
      </c>
      <c r="G2082" s="734">
        <v>0</v>
      </c>
      <c r="H2082" s="734">
        <v>1</v>
      </c>
      <c r="I2082" s="734">
        <v>0</v>
      </c>
      <c r="J2082" s="734">
        <v>0</v>
      </c>
      <c r="K2082" s="734">
        <v>0</v>
      </c>
      <c r="L2082" s="734">
        <v>1</v>
      </c>
    </row>
    <row r="2083" spans="1:12">
      <c r="E2083" s="730" t="s">
        <v>2150</v>
      </c>
      <c r="F2083" s="735">
        <v>1</v>
      </c>
      <c r="G2083" s="735">
        <v>0</v>
      </c>
      <c r="H2083" s="735">
        <v>1</v>
      </c>
      <c r="I2083" s="735">
        <v>0</v>
      </c>
      <c r="J2083" s="735">
        <v>0</v>
      </c>
      <c r="K2083" s="735">
        <v>0</v>
      </c>
      <c r="L2083" s="735">
        <v>1</v>
      </c>
    </row>
    <row r="2086" spans="1:12">
      <c r="E2086" s="730" t="s">
        <v>2687</v>
      </c>
      <c r="F2086" s="735">
        <v>82808199057</v>
      </c>
      <c r="G2086" s="735">
        <v>12154157532.41</v>
      </c>
      <c r="H2086" s="735">
        <v>94962356589.410004</v>
      </c>
      <c r="I2086" s="735">
        <v>91851728686.699997</v>
      </c>
      <c r="J2086" s="735">
        <v>91838480520.690002</v>
      </c>
      <c r="K2086" s="735">
        <v>89591440743.149994</v>
      </c>
      <c r="L2086" s="735">
        <v>3110627902.7099986</v>
      </c>
    </row>
    <row r="2089" spans="1:12" ht="13.5">
      <c r="A2089" s="736" t="s">
        <v>2688</v>
      </c>
      <c r="I2089" s="737">
        <v>44988</v>
      </c>
      <c r="K2089" s="738" t="s">
        <v>2689</v>
      </c>
    </row>
  </sheetData>
  <pageMargins left="0.31523837298115509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9"/>
  <sheetViews>
    <sheetView workbookViewId="0">
      <selection activeCell="A499" sqref="A499"/>
    </sheetView>
  </sheetViews>
  <sheetFormatPr baseColWidth="10" defaultRowHeight="12.75"/>
  <cols>
    <col min="1" max="5" width="11.42578125" style="727"/>
    <col min="6" max="6" width="16.28515625" style="727" customWidth="1"/>
    <col min="7" max="7" width="14.28515625" style="727" customWidth="1"/>
    <col min="8" max="8" width="16.42578125" style="727" customWidth="1"/>
    <col min="9" max="9" width="14.140625" style="727" customWidth="1"/>
    <col min="10" max="10" width="15.5703125" style="727" customWidth="1"/>
    <col min="11" max="11" width="11.42578125" style="727"/>
    <col min="12" max="12" width="13.140625" style="727" customWidth="1"/>
    <col min="13" max="16384" width="11.42578125" style="727"/>
  </cols>
  <sheetData>
    <row r="1" spans="1:12" ht="15">
      <c r="A1" s="726" t="s">
        <v>2127</v>
      </c>
    </row>
    <row r="2" spans="1:12" ht="15">
      <c r="A2" s="728" t="s">
        <v>2690</v>
      </c>
    </row>
    <row r="3" spans="1:12" ht="15">
      <c r="A3" s="726" t="s">
        <v>2129</v>
      </c>
    </row>
    <row r="4" spans="1:12" ht="15">
      <c r="A4" s="728" t="s">
        <v>2691</v>
      </c>
    </row>
    <row r="10" spans="1:12">
      <c r="A10" s="739" t="s">
        <v>2132</v>
      </c>
      <c r="F10" s="730" t="s">
        <v>2133</v>
      </c>
      <c r="G10" s="730" t="s">
        <v>2135</v>
      </c>
      <c r="H10" s="730" t="s">
        <v>2692</v>
      </c>
      <c r="I10" s="730" t="s">
        <v>2136</v>
      </c>
      <c r="J10" s="730" t="s">
        <v>2137</v>
      </c>
      <c r="K10" s="730" t="s">
        <v>2693</v>
      </c>
      <c r="L10" s="730" t="s">
        <v>2693</v>
      </c>
    </row>
    <row r="11" spans="1:12">
      <c r="F11" s="730" t="s">
        <v>2694</v>
      </c>
      <c r="G11" s="730" t="s">
        <v>2694</v>
      </c>
      <c r="H11" s="730" t="s">
        <v>2694</v>
      </c>
      <c r="I11" s="730" t="s">
        <v>2694</v>
      </c>
      <c r="J11" s="730" t="s">
        <v>2694</v>
      </c>
      <c r="K11" s="730" t="s">
        <v>2695</v>
      </c>
      <c r="L11" s="730" t="s">
        <v>2696</v>
      </c>
    </row>
    <row r="12" spans="1:12">
      <c r="A12" s="732" t="s">
        <v>2697</v>
      </c>
      <c r="B12" s="732" t="s">
        <v>486</v>
      </c>
      <c r="F12" s="740">
        <v>16742143062.950001</v>
      </c>
      <c r="G12" s="740">
        <v>20818361770.93</v>
      </c>
      <c r="H12" s="740">
        <v>20504906493.049999</v>
      </c>
      <c r="I12" s="740">
        <v>20144619621.200001</v>
      </c>
      <c r="J12" s="740">
        <v>20144066343.169998</v>
      </c>
      <c r="K12" s="735">
        <v>673742149.73000002</v>
      </c>
      <c r="L12" s="735">
        <v>674295427.75999999</v>
      </c>
    </row>
    <row r="14" spans="1:12">
      <c r="A14" s="732" t="s">
        <v>918</v>
      </c>
      <c r="B14" s="732" t="s">
        <v>377</v>
      </c>
      <c r="F14" s="740">
        <v>177891367.53999999</v>
      </c>
      <c r="G14" s="740">
        <v>196170111.58000001</v>
      </c>
      <c r="H14" s="740">
        <v>196170111.58000001</v>
      </c>
      <c r="I14" s="740">
        <v>196170111.53999999</v>
      </c>
      <c r="J14" s="740">
        <v>196170111.53999999</v>
      </c>
      <c r="K14" s="735">
        <v>0.04</v>
      </c>
      <c r="L14" s="735">
        <v>0.04</v>
      </c>
    </row>
    <row r="15" spans="1:12">
      <c r="A15" s="733" t="s">
        <v>2698</v>
      </c>
      <c r="B15" s="733" t="s">
        <v>279</v>
      </c>
      <c r="F15" s="734">
        <v>115013627.06</v>
      </c>
      <c r="G15" s="734">
        <v>120556656.56</v>
      </c>
      <c r="H15" s="734">
        <v>120556656.56</v>
      </c>
      <c r="I15" s="734">
        <v>120556656.56</v>
      </c>
      <c r="J15" s="734">
        <v>120556656.56</v>
      </c>
      <c r="K15" s="734">
        <v>0</v>
      </c>
      <c r="L15" s="734">
        <v>0</v>
      </c>
    </row>
    <row r="16" spans="1:12">
      <c r="A16" s="733" t="s">
        <v>2147</v>
      </c>
      <c r="B16" s="733" t="s">
        <v>280</v>
      </c>
      <c r="F16" s="734">
        <v>11929344.82</v>
      </c>
      <c r="G16" s="734">
        <v>11614716.51</v>
      </c>
      <c r="H16" s="734">
        <v>11614716.51</v>
      </c>
      <c r="I16" s="734">
        <v>11614716.51</v>
      </c>
      <c r="J16" s="734">
        <v>11614716.51</v>
      </c>
      <c r="K16" s="734">
        <v>0</v>
      </c>
      <c r="L16" s="734">
        <v>0</v>
      </c>
    </row>
    <row r="17" spans="1:12">
      <c r="A17" s="733" t="s">
        <v>2699</v>
      </c>
      <c r="B17" s="733" t="s">
        <v>281</v>
      </c>
      <c r="F17" s="734">
        <v>16335236.66</v>
      </c>
      <c r="G17" s="734">
        <v>27784870.760000002</v>
      </c>
      <c r="H17" s="734">
        <v>27784870.760000002</v>
      </c>
      <c r="I17" s="734">
        <v>27784870.719999999</v>
      </c>
      <c r="J17" s="734">
        <v>27784870.719999999</v>
      </c>
      <c r="K17" s="734">
        <v>0.04</v>
      </c>
      <c r="L17" s="734">
        <v>0.04</v>
      </c>
    </row>
    <row r="18" spans="1:12">
      <c r="A18" s="733" t="s">
        <v>2700</v>
      </c>
      <c r="B18" s="733" t="s">
        <v>282</v>
      </c>
      <c r="F18" s="734">
        <v>34613159</v>
      </c>
      <c r="G18" s="734">
        <v>36208027.75</v>
      </c>
      <c r="H18" s="734">
        <v>36208027.75</v>
      </c>
      <c r="I18" s="734">
        <v>36208027.75</v>
      </c>
      <c r="J18" s="734">
        <v>36208027.75</v>
      </c>
      <c r="K18" s="734">
        <v>0</v>
      </c>
      <c r="L18" s="734">
        <v>0</v>
      </c>
    </row>
    <row r="19" spans="1:12">
      <c r="A19" s="733" t="s">
        <v>2701</v>
      </c>
      <c r="B19" s="733" t="s">
        <v>291</v>
      </c>
      <c r="F19" s="734">
        <v>0</v>
      </c>
      <c r="G19" s="734">
        <v>5840</v>
      </c>
      <c r="H19" s="734">
        <v>5840</v>
      </c>
      <c r="I19" s="734">
        <v>5840</v>
      </c>
      <c r="J19" s="734">
        <v>5840</v>
      </c>
      <c r="K19" s="734">
        <v>0</v>
      </c>
      <c r="L19" s="734">
        <v>0</v>
      </c>
    </row>
    <row r="21" spans="1:12">
      <c r="A21" s="732" t="s">
        <v>920</v>
      </c>
      <c r="B21" s="732" t="s">
        <v>378</v>
      </c>
      <c r="F21" s="740">
        <v>353374758.93000001</v>
      </c>
      <c r="G21" s="740">
        <v>310749441.33999997</v>
      </c>
      <c r="H21" s="740">
        <v>310748927.81</v>
      </c>
      <c r="I21" s="740">
        <v>310733095.12</v>
      </c>
      <c r="J21" s="740">
        <v>310733095.12</v>
      </c>
      <c r="K21" s="735">
        <v>16346.22</v>
      </c>
      <c r="L21" s="735">
        <v>16346.22</v>
      </c>
    </row>
    <row r="22" spans="1:12">
      <c r="A22" s="733" t="s">
        <v>2698</v>
      </c>
      <c r="B22" s="733" t="s">
        <v>279</v>
      </c>
      <c r="F22" s="734">
        <v>263904070.19</v>
      </c>
      <c r="G22" s="734">
        <v>208278445</v>
      </c>
      <c r="H22" s="734">
        <v>208278445</v>
      </c>
      <c r="I22" s="734">
        <v>208278445</v>
      </c>
      <c r="J22" s="734">
        <v>208278445</v>
      </c>
      <c r="K22" s="734">
        <v>0</v>
      </c>
      <c r="L22" s="734">
        <v>0</v>
      </c>
    </row>
    <row r="23" spans="1:12">
      <c r="A23" s="733" t="s">
        <v>2147</v>
      </c>
      <c r="B23" s="733" t="s">
        <v>280</v>
      </c>
      <c r="F23" s="734">
        <v>5508031.6799999997</v>
      </c>
      <c r="G23" s="734">
        <v>8688964.8200000003</v>
      </c>
      <c r="H23" s="734">
        <v>8688630.8900000006</v>
      </c>
      <c r="I23" s="734">
        <v>8678876.1999999993</v>
      </c>
      <c r="J23" s="734">
        <v>8678876.1999999993</v>
      </c>
      <c r="K23" s="734">
        <v>10088.620000000001</v>
      </c>
      <c r="L23" s="734">
        <v>10088.620000000001</v>
      </c>
    </row>
    <row r="24" spans="1:12">
      <c r="A24" s="733" t="s">
        <v>2699</v>
      </c>
      <c r="B24" s="733" t="s">
        <v>281</v>
      </c>
      <c r="F24" s="734">
        <v>16025520.17</v>
      </c>
      <c r="G24" s="734">
        <v>16998145.109999999</v>
      </c>
      <c r="H24" s="734">
        <v>16997965.510000002</v>
      </c>
      <c r="I24" s="734">
        <v>16991887.510000002</v>
      </c>
      <c r="J24" s="734">
        <v>16991887.510000002</v>
      </c>
      <c r="K24" s="734">
        <v>6257.6</v>
      </c>
      <c r="L24" s="734">
        <v>6257.6</v>
      </c>
    </row>
    <row r="25" spans="1:12">
      <c r="A25" s="733" t="s">
        <v>2700</v>
      </c>
      <c r="B25" s="733" t="s">
        <v>282</v>
      </c>
      <c r="F25" s="734">
        <v>67937136.890000001</v>
      </c>
      <c r="G25" s="734">
        <v>76783886.409999996</v>
      </c>
      <c r="H25" s="734">
        <v>76783886.409999996</v>
      </c>
      <c r="I25" s="734">
        <v>76783886.409999996</v>
      </c>
      <c r="J25" s="734">
        <v>76783886.409999996</v>
      </c>
      <c r="K25" s="734">
        <v>0</v>
      </c>
      <c r="L25" s="734">
        <v>0</v>
      </c>
    </row>
    <row r="27" spans="1:12">
      <c r="A27" s="732" t="s">
        <v>924</v>
      </c>
      <c r="B27" s="732" t="s">
        <v>379</v>
      </c>
      <c r="F27" s="740">
        <v>1511878705.54</v>
      </c>
      <c r="G27" s="740">
        <v>1482321227.48</v>
      </c>
      <c r="H27" s="740">
        <v>1482321227.48</v>
      </c>
      <c r="I27" s="740">
        <v>1482321227.48</v>
      </c>
      <c r="J27" s="740">
        <v>1482321227.48</v>
      </c>
      <c r="K27" s="735">
        <v>0</v>
      </c>
      <c r="L27" s="735">
        <v>0</v>
      </c>
    </row>
    <row r="28" spans="1:12">
      <c r="A28" s="733" t="s">
        <v>2698</v>
      </c>
      <c r="B28" s="733" t="s">
        <v>279</v>
      </c>
      <c r="F28" s="734">
        <v>1140154950.27</v>
      </c>
      <c r="G28" s="734">
        <v>1127281197.6400001</v>
      </c>
      <c r="H28" s="734">
        <v>1127281197.6400001</v>
      </c>
      <c r="I28" s="734">
        <v>1127281197.6400001</v>
      </c>
      <c r="J28" s="734">
        <v>1127281197.6400001</v>
      </c>
      <c r="K28" s="734">
        <v>0</v>
      </c>
      <c r="L28" s="734">
        <v>0</v>
      </c>
    </row>
    <row r="29" spans="1:12">
      <c r="A29" s="733" t="s">
        <v>2147</v>
      </c>
      <c r="B29" s="733" t="s">
        <v>280</v>
      </c>
      <c r="F29" s="734">
        <v>180757383.63</v>
      </c>
      <c r="G29" s="734">
        <v>163080965.88999999</v>
      </c>
      <c r="H29" s="734">
        <v>163080965.88999999</v>
      </c>
      <c r="I29" s="734">
        <v>163080965.88999999</v>
      </c>
      <c r="J29" s="734">
        <v>163080965.88999999</v>
      </c>
      <c r="K29" s="734">
        <v>0</v>
      </c>
      <c r="L29" s="734">
        <v>0</v>
      </c>
    </row>
    <row r="30" spans="1:12">
      <c r="A30" s="733" t="s">
        <v>2699</v>
      </c>
      <c r="B30" s="733" t="s">
        <v>281</v>
      </c>
      <c r="F30" s="734">
        <v>123861872.59</v>
      </c>
      <c r="G30" s="734">
        <v>130857677.81</v>
      </c>
      <c r="H30" s="734">
        <v>130857677.81</v>
      </c>
      <c r="I30" s="734">
        <v>130857677.81</v>
      </c>
      <c r="J30" s="734">
        <v>130857677.81</v>
      </c>
      <c r="K30" s="734">
        <v>0</v>
      </c>
      <c r="L30" s="734">
        <v>0</v>
      </c>
    </row>
    <row r="31" spans="1:12">
      <c r="A31" s="733" t="s">
        <v>2700</v>
      </c>
      <c r="B31" s="733" t="s">
        <v>282</v>
      </c>
      <c r="F31" s="734">
        <v>66535103.890000001</v>
      </c>
      <c r="G31" s="734">
        <v>60471682.520000003</v>
      </c>
      <c r="H31" s="734">
        <v>60471682.520000003</v>
      </c>
      <c r="I31" s="734">
        <v>60471682.520000003</v>
      </c>
      <c r="J31" s="734">
        <v>60471682.520000003</v>
      </c>
      <c r="K31" s="734">
        <v>0</v>
      </c>
      <c r="L31" s="734">
        <v>0</v>
      </c>
    </row>
    <row r="32" spans="1:12">
      <c r="A32" s="733" t="s">
        <v>2701</v>
      </c>
      <c r="B32" s="733" t="s">
        <v>291</v>
      </c>
      <c r="F32" s="734">
        <v>569395.16</v>
      </c>
      <c r="G32" s="734">
        <v>629703.62</v>
      </c>
      <c r="H32" s="734">
        <v>629703.62</v>
      </c>
      <c r="I32" s="734">
        <v>629703.62</v>
      </c>
      <c r="J32" s="734">
        <v>629703.62</v>
      </c>
      <c r="K32" s="734">
        <v>0</v>
      </c>
      <c r="L32" s="734">
        <v>0</v>
      </c>
    </row>
    <row r="34" spans="1:12">
      <c r="A34" s="732" t="s">
        <v>928</v>
      </c>
      <c r="B34" s="732" t="s">
        <v>380</v>
      </c>
      <c r="F34" s="740">
        <v>264947795.31999999</v>
      </c>
      <c r="G34" s="740">
        <v>501570866.75</v>
      </c>
      <c r="H34" s="740">
        <v>500537353.26999998</v>
      </c>
      <c r="I34" s="740">
        <v>426849648.82999998</v>
      </c>
      <c r="J34" s="740">
        <v>426849648.82999998</v>
      </c>
      <c r="K34" s="735">
        <v>74721217.920000002</v>
      </c>
      <c r="L34" s="735">
        <v>74721217.920000002</v>
      </c>
    </row>
    <row r="35" spans="1:12">
      <c r="A35" s="733" t="s">
        <v>2698</v>
      </c>
      <c r="B35" s="733" t="s">
        <v>279</v>
      </c>
      <c r="F35" s="734">
        <v>210439093.77000001</v>
      </c>
      <c r="G35" s="734">
        <v>169411100.41999999</v>
      </c>
      <c r="H35" s="734">
        <v>169411100.41999999</v>
      </c>
      <c r="I35" s="734">
        <v>169411100.41999999</v>
      </c>
      <c r="J35" s="734">
        <v>169411100.41999999</v>
      </c>
      <c r="K35" s="734">
        <v>0</v>
      </c>
      <c r="L35" s="734">
        <v>0</v>
      </c>
    </row>
    <row r="36" spans="1:12">
      <c r="A36" s="733" t="s">
        <v>2147</v>
      </c>
      <c r="B36" s="733" t="s">
        <v>280</v>
      </c>
      <c r="F36" s="734">
        <v>8529142.8300000001</v>
      </c>
      <c r="G36" s="734">
        <v>46889997.520000003</v>
      </c>
      <c r="H36" s="734">
        <v>45992711.200000003</v>
      </c>
      <c r="I36" s="734">
        <v>45992711.200000003</v>
      </c>
      <c r="J36" s="734">
        <v>45992711.200000003</v>
      </c>
      <c r="K36" s="734">
        <v>897286.32</v>
      </c>
      <c r="L36" s="734">
        <v>897286.32</v>
      </c>
    </row>
    <row r="37" spans="1:12">
      <c r="A37" s="733" t="s">
        <v>2699</v>
      </c>
      <c r="B37" s="733" t="s">
        <v>281</v>
      </c>
      <c r="F37" s="734">
        <v>16928506.719999999</v>
      </c>
      <c r="G37" s="734">
        <v>17243387.219999999</v>
      </c>
      <c r="H37" s="734">
        <v>17240937.219999999</v>
      </c>
      <c r="I37" s="734">
        <v>17238128.059999999</v>
      </c>
      <c r="J37" s="734">
        <v>17238128.059999999</v>
      </c>
      <c r="K37" s="734">
        <v>5259.16</v>
      </c>
      <c r="L37" s="734">
        <v>5259.16</v>
      </c>
    </row>
    <row r="38" spans="1:12">
      <c r="A38" s="733" t="s">
        <v>2700</v>
      </c>
      <c r="B38" s="733" t="s">
        <v>282</v>
      </c>
      <c r="F38" s="734">
        <v>29051052</v>
      </c>
      <c r="G38" s="734">
        <v>28681425.800000001</v>
      </c>
      <c r="H38" s="734">
        <v>28681425.800000001</v>
      </c>
      <c r="I38" s="734">
        <v>28681425.800000001</v>
      </c>
      <c r="J38" s="734">
        <v>28681425.800000001</v>
      </c>
      <c r="K38" s="734">
        <v>0</v>
      </c>
      <c r="L38" s="734">
        <v>0</v>
      </c>
    </row>
    <row r="39" spans="1:12">
      <c r="A39" s="733" t="s">
        <v>2702</v>
      </c>
      <c r="B39" s="733" t="s">
        <v>290</v>
      </c>
      <c r="F39" s="734">
        <v>0</v>
      </c>
      <c r="G39" s="734">
        <v>239344955.78999999</v>
      </c>
      <c r="H39" s="734">
        <v>239211178.63</v>
      </c>
      <c r="I39" s="734">
        <v>165526283.34999999</v>
      </c>
      <c r="J39" s="734">
        <v>165526283.34999999</v>
      </c>
      <c r="K39" s="734">
        <v>73818672.439999998</v>
      </c>
      <c r="L39" s="734">
        <v>73818672.439999998</v>
      </c>
    </row>
    <row r="41" spans="1:12">
      <c r="A41" s="732" t="s">
        <v>934</v>
      </c>
      <c r="B41" s="732" t="s">
        <v>381</v>
      </c>
      <c r="F41" s="740">
        <v>151987749.86000001</v>
      </c>
      <c r="G41" s="740">
        <v>206407237.33000001</v>
      </c>
      <c r="H41" s="740">
        <v>206407237.33000001</v>
      </c>
      <c r="I41" s="740">
        <v>206406857.22999999</v>
      </c>
      <c r="J41" s="740">
        <v>206406857.22999999</v>
      </c>
      <c r="K41" s="735">
        <v>380.1</v>
      </c>
      <c r="L41" s="735">
        <v>380.1</v>
      </c>
    </row>
    <row r="42" spans="1:12">
      <c r="A42" s="733" t="s">
        <v>2698</v>
      </c>
      <c r="B42" s="733" t="s">
        <v>279</v>
      </c>
      <c r="F42" s="734">
        <v>97344410.180000007</v>
      </c>
      <c r="G42" s="734">
        <v>105184949.59999999</v>
      </c>
      <c r="H42" s="734">
        <v>105184949.59999999</v>
      </c>
      <c r="I42" s="734">
        <v>105184949.59999999</v>
      </c>
      <c r="J42" s="734">
        <v>105184949.59999999</v>
      </c>
      <c r="K42" s="734">
        <v>0</v>
      </c>
      <c r="L42" s="734">
        <v>0</v>
      </c>
    </row>
    <row r="43" spans="1:12">
      <c r="A43" s="733" t="s">
        <v>2147</v>
      </c>
      <c r="B43" s="733" t="s">
        <v>280</v>
      </c>
      <c r="F43" s="734">
        <v>6593883.3499999996</v>
      </c>
      <c r="G43" s="734">
        <v>53261661.189999998</v>
      </c>
      <c r="H43" s="734">
        <v>53261661.189999998</v>
      </c>
      <c r="I43" s="734">
        <v>53261661.090000004</v>
      </c>
      <c r="J43" s="734">
        <v>53261661.090000004</v>
      </c>
      <c r="K43" s="734">
        <v>0.1</v>
      </c>
      <c r="L43" s="734">
        <v>0.1</v>
      </c>
    </row>
    <row r="44" spans="1:12">
      <c r="A44" s="733" t="s">
        <v>2699</v>
      </c>
      <c r="B44" s="733" t="s">
        <v>281</v>
      </c>
      <c r="F44" s="734">
        <v>30927220.329999998</v>
      </c>
      <c r="G44" s="734">
        <v>32828486.989999998</v>
      </c>
      <c r="H44" s="734">
        <v>32828486.989999998</v>
      </c>
      <c r="I44" s="734">
        <v>32828106.989999998</v>
      </c>
      <c r="J44" s="734">
        <v>32828106.989999998</v>
      </c>
      <c r="K44" s="734">
        <v>380</v>
      </c>
      <c r="L44" s="734">
        <v>380</v>
      </c>
    </row>
    <row r="45" spans="1:12">
      <c r="A45" s="733" t="s">
        <v>2700</v>
      </c>
      <c r="B45" s="733" t="s">
        <v>282</v>
      </c>
      <c r="F45" s="734">
        <v>17122236</v>
      </c>
      <c r="G45" s="734">
        <v>15132139.550000001</v>
      </c>
      <c r="H45" s="734">
        <v>15132139.550000001</v>
      </c>
      <c r="I45" s="734">
        <v>15132139.550000001</v>
      </c>
      <c r="J45" s="734">
        <v>15132139.550000001</v>
      </c>
      <c r="K45" s="734">
        <v>0</v>
      </c>
      <c r="L45" s="734">
        <v>0</v>
      </c>
    </row>
    <row r="47" spans="1:12">
      <c r="A47" s="732" t="s">
        <v>936</v>
      </c>
      <c r="B47" s="732" t="s">
        <v>382</v>
      </c>
      <c r="F47" s="740">
        <v>186247537.72999999</v>
      </c>
      <c r="G47" s="740">
        <v>229657827.69999999</v>
      </c>
      <c r="H47" s="740">
        <v>229657827.69999999</v>
      </c>
      <c r="I47" s="740">
        <v>229657827.69999999</v>
      </c>
      <c r="J47" s="740">
        <v>229657827.69999999</v>
      </c>
      <c r="K47" s="735">
        <v>0</v>
      </c>
      <c r="L47" s="735">
        <v>0</v>
      </c>
    </row>
    <row r="48" spans="1:12">
      <c r="A48" s="733" t="s">
        <v>2698</v>
      </c>
      <c r="B48" s="733" t="s">
        <v>279</v>
      </c>
      <c r="F48" s="734">
        <v>132000016.31999999</v>
      </c>
      <c r="G48" s="734">
        <v>133742230.53</v>
      </c>
      <c r="H48" s="734">
        <v>133742230.53</v>
      </c>
      <c r="I48" s="734">
        <v>133742230.53</v>
      </c>
      <c r="J48" s="734">
        <v>133742230.53</v>
      </c>
      <c r="K48" s="734">
        <v>0</v>
      </c>
      <c r="L48" s="734">
        <v>0</v>
      </c>
    </row>
    <row r="49" spans="1:12">
      <c r="A49" s="733" t="s">
        <v>2147</v>
      </c>
      <c r="B49" s="733" t="s">
        <v>280</v>
      </c>
      <c r="F49" s="734">
        <v>2698359.82</v>
      </c>
      <c r="G49" s="734">
        <v>3264954.42</v>
      </c>
      <c r="H49" s="734">
        <v>3264954.42</v>
      </c>
      <c r="I49" s="734">
        <v>3264954.42</v>
      </c>
      <c r="J49" s="734">
        <v>3264954.42</v>
      </c>
      <c r="K49" s="734">
        <v>0</v>
      </c>
      <c r="L49" s="734">
        <v>0</v>
      </c>
    </row>
    <row r="50" spans="1:12">
      <c r="A50" s="733" t="s">
        <v>2699</v>
      </c>
      <c r="B50" s="733" t="s">
        <v>281</v>
      </c>
      <c r="F50" s="734">
        <v>17971261.59</v>
      </c>
      <c r="G50" s="734">
        <v>17354164.350000001</v>
      </c>
      <c r="H50" s="734">
        <v>17354164.350000001</v>
      </c>
      <c r="I50" s="734">
        <v>17354164.350000001</v>
      </c>
      <c r="J50" s="734">
        <v>17354164.350000001</v>
      </c>
      <c r="K50" s="734">
        <v>0</v>
      </c>
      <c r="L50" s="734">
        <v>0</v>
      </c>
    </row>
    <row r="51" spans="1:12">
      <c r="A51" s="733" t="s">
        <v>2700</v>
      </c>
      <c r="B51" s="733" t="s">
        <v>282</v>
      </c>
      <c r="F51" s="734">
        <v>17577900</v>
      </c>
      <c r="G51" s="734">
        <v>16512615.35</v>
      </c>
      <c r="H51" s="734">
        <v>16512615.35</v>
      </c>
      <c r="I51" s="734">
        <v>16512615.35</v>
      </c>
      <c r="J51" s="734">
        <v>16512615.35</v>
      </c>
      <c r="K51" s="734">
        <v>0</v>
      </c>
      <c r="L51" s="734">
        <v>0</v>
      </c>
    </row>
    <row r="52" spans="1:12">
      <c r="A52" s="733" t="s">
        <v>2701</v>
      </c>
      <c r="B52" s="733" t="s">
        <v>291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</row>
    <row r="53" spans="1:12">
      <c r="A53" s="733" t="s">
        <v>2702</v>
      </c>
      <c r="B53" s="733" t="s">
        <v>290</v>
      </c>
      <c r="F53" s="734">
        <v>16000000</v>
      </c>
      <c r="G53" s="734">
        <v>58783863.049999997</v>
      </c>
      <c r="H53" s="734">
        <v>58783863.049999997</v>
      </c>
      <c r="I53" s="734">
        <v>58783863.049999997</v>
      </c>
      <c r="J53" s="734">
        <v>58783863.049999997</v>
      </c>
      <c r="K53" s="734">
        <v>0</v>
      </c>
      <c r="L53" s="734">
        <v>0</v>
      </c>
    </row>
    <row r="55" spans="1:12">
      <c r="A55" s="732" t="s">
        <v>938</v>
      </c>
      <c r="B55" s="732" t="s">
        <v>383</v>
      </c>
      <c r="F55" s="740">
        <v>82284335.390000001</v>
      </c>
      <c r="G55" s="740">
        <v>94610145.989999995</v>
      </c>
      <c r="H55" s="740">
        <v>94610055.989999995</v>
      </c>
      <c r="I55" s="740">
        <v>94610055.989999995</v>
      </c>
      <c r="J55" s="740">
        <v>94610055.989999995</v>
      </c>
      <c r="K55" s="735">
        <v>90</v>
      </c>
      <c r="L55" s="735">
        <v>90</v>
      </c>
    </row>
    <row r="56" spans="1:12">
      <c r="A56" s="733" t="s">
        <v>2698</v>
      </c>
      <c r="B56" s="733" t="s">
        <v>279</v>
      </c>
      <c r="F56" s="734">
        <v>55615964.600000001</v>
      </c>
      <c r="G56" s="734">
        <v>52603686.18</v>
      </c>
      <c r="H56" s="734">
        <v>52603686.18</v>
      </c>
      <c r="I56" s="734">
        <v>52603686.18</v>
      </c>
      <c r="J56" s="734">
        <v>52603686.18</v>
      </c>
      <c r="K56" s="734">
        <v>0</v>
      </c>
      <c r="L56" s="734">
        <v>0</v>
      </c>
    </row>
    <row r="57" spans="1:12">
      <c r="A57" s="733" t="s">
        <v>2147</v>
      </c>
      <c r="B57" s="733" t="s">
        <v>280</v>
      </c>
      <c r="F57" s="734">
        <v>2544228.5</v>
      </c>
      <c r="G57" s="734">
        <v>3402070</v>
      </c>
      <c r="H57" s="734">
        <v>3402070</v>
      </c>
      <c r="I57" s="734">
        <v>3402070</v>
      </c>
      <c r="J57" s="734">
        <v>3402070</v>
      </c>
      <c r="K57" s="734">
        <v>0</v>
      </c>
      <c r="L57" s="734">
        <v>0</v>
      </c>
    </row>
    <row r="58" spans="1:12">
      <c r="A58" s="733" t="s">
        <v>2699</v>
      </c>
      <c r="B58" s="733" t="s">
        <v>281</v>
      </c>
      <c r="F58" s="734">
        <v>8307893.29</v>
      </c>
      <c r="G58" s="734">
        <v>10107467.810000001</v>
      </c>
      <c r="H58" s="734">
        <v>10107377.810000001</v>
      </c>
      <c r="I58" s="734">
        <v>10107377.810000001</v>
      </c>
      <c r="J58" s="734">
        <v>10107377.810000001</v>
      </c>
      <c r="K58" s="734">
        <v>90</v>
      </c>
      <c r="L58" s="734">
        <v>90</v>
      </c>
    </row>
    <row r="59" spans="1:12">
      <c r="A59" s="733" t="s">
        <v>2700</v>
      </c>
      <c r="B59" s="733" t="s">
        <v>282</v>
      </c>
      <c r="F59" s="734">
        <v>15816249</v>
      </c>
      <c r="G59" s="734">
        <v>28496922</v>
      </c>
      <c r="H59" s="734">
        <v>28496922</v>
      </c>
      <c r="I59" s="734">
        <v>28496922</v>
      </c>
      <c r="J59" s="734">
        <v>28496922</v>
      </c>
      <c r="K59" s="734">
        <v>0</v>
      </c>
      <c r="L59" s="734">
        <v>0</v>
      </c>
    </row>
    <row r="60" spans="1:12">
      <c r="A60" s="733" t="s">
        <v>2701</v>
      </c>
      <c r="B60" s="733" t="s">
        <v>291</v>
      </c>
      <c r="F60" s="734">
        <v>0</v>
      </c>
      <c r="G60" s="734">
        <v>0</v>
      </c>
      <c r="H60" s="734">
        <v>0</v>
      </c>
      <c r="I60" s="734">
        <v>0</v>
      </c>
      <c r="J60" s="734">
        <v>0</v>
      </c>
      <c r="K60" s="734">
        <v>0</v>
      </c>
      <c r="L60" s="734">
        <v>0</v>
      </c>
    </row>
    <row r="62" spans="1:12">
      <c r="A62" s="732" t="s">
        <v>940</v>
      </c>
      <c r="B62" s="732" t="s">
        <v>384</v>
      </c>
      <c r="F62" s="740">
        <v>27336014</v>
      </c>
      <c r="G62" s="740">
        <v>57732450.049999997</v>
      </c>
      <c r="H62" s="740">
        <v>57727241.299999997</v>
      </c>
      <c r="I62" s="740">
        <v>57727241.299999997</v>
      </c>
      <c r="J62" s="740">
        <v>57727241.299999997</v>
      </c>
      <c r="K62" s="735">
        <v>5208.75</v>
      </c>
      <c r="L62" s="735">
        <v>5208.75</v>
      </c>
    </row>
    <row r="63" spans="1:12">
      <c r="A63" s="733" t="s">
        <v>2698</v>
      </c>
      <c r="B63" s="733" t="s">
        <v>279</v>
      </c>
      <c r="F63" s="734">
        <v>18520261</v>
      </c>
      <c r="G63" s="734">
        <v>16938330.859999999</v>
      </c>
      <c r="H63" s="734">
        <v>16938330.859999999</v>
      </c>
      <c r="I63" s="734">
        <v>16938330.859999999</v>
      </c>
      <c r="J63" s="734">
        <v>16938330.859999999</v>
      </c>
      <c r="K63" s="734">
        <v>0</v>
      </c>
      <c r="L63" s="734">
        <v>0</v>
      </c>
    </row>
    <row r="64" spans="1:12">
      <c r="A64" s="733" t="s">
        <v>2147</v>
      </c>
      <c r="B64" s="733" t="s">
        <v>280</v>
      </c>
      <c r="F64" s="734">
        <v>1206761.33</v>
      </c>
      <c r="G64" s="734">
        <v>3127281.47</v>
      </c>
      <c r="H64" s="734">
        <v>3127281.47</v>
      </c>
      <c r="I64" s="734">
        <v>3127281.47</v>
      </c>
      <c r="J64" s="734">
        <v>3127281.47</v>
      </c>
      <c r="K64" s="734">
        <v>0</v>
      </c>
      <c r="L64" s="734">
        <v>0</v>
      </c>
    </row>
    <row r="65" spans="1:12">
      <c r="A65" s="733" t="s">
        <v>2699</v>
      </c>
      <c r="B65" s="733" t="s">
        <v>281</v>
      </c>
      <c r="F65" s="734">
        <v>1587749.67</v>
      </c>
      <c r="G65" s="734">
        <v>3693812.1</v>
      </c>
      <c r="H65" s="734">
        <v>3688603.35</v>
      </c>
      <c r="I65" s="734">
        <v>3688603.35</v>
      </c>
      <c r="J65" s="734">
        <v>3688603.35</v>
      </c>
      <c r="K65" s="734">
        <v>5208.75</v>
      </c>
      <c r="L65" s="734">
        <v>5208.75</v>
      </c>
    </row>
    <row r="66" spans="1:12">
      <c r="A66" s="733" t="s">
        <v>2700</v>
      </c>
      <c r="B66" s="733" t="s">
        <v>282</v>
      </c>
      <c r="F66" s="734">
        <v>6021242</v>
      </c>
      <c r="G66" s="734">
        <v>7411665.0899999999</v>
      </c>
      <c r="H66" s="734">
        <v>7411665.0899999999</v>
      </c>
      <c r="I66" s="734">
        <v>7411665.0899999999</v>
      </c>
      <c r="J66" s="734">
        <v>7411665.0899999999</v>
      </c>
      <c r="K66" s="734">
        <v>0</v>
      </c>
      <c r="L66" s="734">
        <v>0</v>
      </c>
    </row>
    <row r="67" spans="1:12">
      <c r="A67" s="733" t="s">
        <v>2701</v>
      </c>
      <c r="B67" s="733" t="s">
        <v>291</v>
      </c>
      <c r="F67" s="734">
        <v>0</v>
      </c>
      <c r="G67" s="734">
        <v>980721.31</v>
      </c>
      <c r="H67" s="734">
        <v>980721.31</v>
      </c>
      <c r="I67" s="734">
        <v>980721.31</v>
      </c>
      <c r="J67" s="734">
        <v>980721.31</v>
      </c>
      <c r="K67" s="734">
        <v>0</v>
      </c>
      <c r="L67" s="734">
        <v>0</v>
      </c>
    </row>
    <row r="68" spans="1:12">
      <c r="A68" s="733" t="s">
        <v>2702</v>
      </c>
      <c r="B68" s="733" t="s">
        <v>290</v>
      </c>
      <c r="F68" s="734">
        <v>0</v>
      </c>
      <c r="G68" s="734">
        <v>25580639.219999999</v>
      </c>
      <c r="H68" s="734">
        <v>25580639.219999999</v>
      </c>
      <c r="I68" s="734">
        <v>25580639.219999999</v>
      </c>
      <c r="J68" s="734">
        <v>25580639.219999999</v>
      </c>
      <c r="K68" s="734">
        <v>0</v>
      </c>
      <c r="L68" s="734">
        <v>0</v>
      </c>
    </row>
    <row r="70" spans="1:12">
      <c r="A70" s="732" t="s">
        <v>942</v>
      </c>
      <c r="B70" s="732" t="s">
        <v>385</v>
      </c>
      <c r="F70" s="740">
        <v>280586434.13999999</v>
      </c>
      <c r="G70" s="740">
        <v>438737367.39999998</v>
      </c>
      <c r="H70" s="740">
        <v>438737367.39999998</v>
      </c>
      <c r="I70" s="740">
        <v>437912367.39999998</v>
      </c>
      <c r="J70" s="740">
        <v>437912367.39999998</v>
      </c>
      <c r="K70" s="735">
        <v>825000</v>
      </c>
      <c r="L70" s="735">
        <v>825000</v>
      </c>
    </row>
    <row r="71" spans="1:12">
      <c r="A71" s="733" t="s">
        <v>2698</v>
      </c>
      <c r="B71" s="733" t="s">
        <v>279</v>
      </c>
      <c r="F71" s="734">
        <v>232572992.24000001</v>
      </c>
      <c r="G71" s="734">
        <v>230303566.93000001</v>
      </c>
      <c r="H71" s="734">
        <v>230303566.93000001</v>
      </c>
      <c r="I71" s="734">
        <v>230303566.93000001</v>
      </c>
      <c r="J71" s="734">
        <v>230303566.93000001</v>
      </c>
      <c r="K71" s="734">
        <v>0</v>
      </c>
      <c r="L71" s="734">
        <v>0</v>
      </c>
    </row>
    <row r="72" spans="1:12">
      <c r="A72" s="733" t="s">
        <v>2147</v>
      </c>
      <c r="B72" s="733" t="s">
        <v>280</v>
      </c>
      <c r="F72" s="734">
        <v>7821095.1500000004</v>
      </c>
      <c r="G72" s="734">
        <v>8773333.4700000007</v>
      </c>
      <c r="H72" s="734">
        <v>8773333.4700000007</v>
      </c>
      <c r="I72" s="734">
        <v>8773333.4700000007</v>
      </c>
      <c r="J72" s="734">
        <v>8773333.4700000007</v>
      </c>
      <c r="K72" s="734">
        <v>0</v>
      </c>
      <c r="L72" s="734">
        <v>0</v>
      </c>
    </row>
    <row r="73" spans="1:12">
      <c r="A73" s="733" t="s">
        <v>2699</v>
      </c>
      <c r="B73" s="733" t="s">
        <v>281</v>
      </c>
      <c r="F73" s="734">
        <v>10553591.75</v>
      </c>
      <c r="G73" s="734">
        <v>11012755.08</v>
      </c>
      <c r="H73" s="734">
        <v>11012755.08</v>
      </c>
      <c r="I73" s="734">
        <v>11012755.08</v>
      </c>
      <c r="J73" s="734">
        <v>11012755.08</v>
      </c>
      <c r="K73" s="734">
        <v>0</v>
      </c>
      <c r="L73" s="734">
        <v>0</v>
      </c>
    </row>
    <row r="74" spans="1:12">
      <c r="A74" s="733" t="s">
        <v>2700</v>
      </c>
      <c r="B74" s="733" t="s">
        <v>282</v>
      </c>
      <c r="F74" s="734">
        <v>29638755</v>
      </c>
      <c r="G74" s="734">
        <v>37648063.600000001</v>
      </c>
      <c r="H74" s="734">
        <v>37648063.600000001</v>
      </c>
      <c r="I74" s="734">
        <v>37648063.600000001</v>
      </c>
      <c r="J74" s="734">
        <v>37648063.600000001</v>
      </c>
      <c r="K74" s="734">
        <v>0</v>
      </c>
      <c r="L74" s="734">
        <v>0</v>
      </c>
    </row>
    <row r="75" spans="1:12">
      <c r="A75" s="733" t="s">
        <v>2701</v>
      </c>
      <c r="B75" s="733" t="s">
        <v>291</v>
      </c>
      <c r="F75" s="734">
        <v>0</v>
      </c>
      <c r="G75" s="734">
        <v>388002</v>
      </c>
      <c r="H75" s="734">
        <v>388002</v>
      </c>
      <c r="I75" s="734">
        <v>388002</v>
      </c>
      <c r="J75" s="734">
        <v>388002</v>
      </c>
      <c r="K75" s="734">
        <v>0</v>
      </c>
      <c r="L75" s="734">
        <v>0</v>
      </c>
    </row>
    <row r="76" spans="1:12">
      <c r="A76" s="733" t="s">
        <v>2702</v>
      </c>
      <c r="B76" s="733" t="s">
        <v>290</v>
      </c>
      <c r="F76" s="734">
        <v>0</v>
      </c>
      <c r="G76" s="734">
        <v>150611646.31999999</v>
      </c>
      <c r="H76" s="734">
        <v>150611646.31999999</v>
      </c>
      <c r="I76" s="734">
        <v>149786646.31999999</v>
      </c>
      <c r="J76" s="734">
        <v>149786646.31999999</v>
      </c>
      <c r="K76" s="734">
        <v>825000</v>
      </c>
      <c r="L76" s="734">
        <v>825000</v>
      </c>
    </row>
    <row r="78" spans="1:12">
      <c r="A78" s="732" t="s">
        <v>944</v>
      </c>
      <c r="B78" s="732" t="s">
        <v>386</v>
      </c>
      <c r="F78" s="740">
        <v>602031950</v>
      </c>
      <c r="G78" s="740">
        <v>585182458.52999997</v>
      </c>
      <c r="H78" s="740">
        <v>585182458.52999997</v>
      </c>
      <c r="I78" s="740">
        <v>585182458.52999997</v>
      </c>
      <c r="J78" s="740">
        <v>585045666.08000004</v>
      </c>
      <c r="K78" s="735">
        <v>0</v>
      </c>
      <c r="L78" s="735">
        <v>136792.45000000001</v>
      </c>
    </row>
    <row r="79" spans="1:12">
      <c r="A79" s="733" t="s">
        <v>2698</v>
      </c>
      <c r="B79" s="733" t="s">
        <v>279</v>
      </c>
      <c r="F79" s="734">
        <v>385771657.92000002</v>
      </c>
      <c r="G79" s="734">
        <v>393138658.49000001</v>
      </c>
      <c r="H79" s="734">
        <v>393138658.49000001</v>
      </c>
      <c r="I79" s="734">
        <v>393138658.49000001</v>
      </c>
      <c r="J79" s="734">
        <v>393138658.49000001</v>
      </c>
      <c r="K79" s="734">
        <v>0</v>
      </c>
      <c r="L79" s="734">
        <v>0</v>
      </c>
    </row>
    <row r="80" spans="1:12">
      <c r="A80" s="733" t="s">
        <v>2147</v>
      </c>
      <c r="B80" s="733" t="s">
        <v>280</v>
      </c>
      <c r="F80" s="734">
        <v>26203001.809999999</v>
      </c>
      <c r="G80" s="734">
        <v>29040652.920000002</v>
      </c>
      <c r="H80" s="734">
        <v>29040652.920000002</v>
      </c>
      <c r="I80" s="734">
        <v>29040652.920000002</v>
      </c>
      <c r="J80" s="734">
        <v>29040652.920000002</v>
      </c>
      <c r="K80" s="734">
        <v>0</v>
      </c>
      <c r="L80" s="734">
        <v>0</v>
      </c>
    </row>
    <row r="81" spans="1:12">
      <c r="A81" s="733" t="s">
        <v>2699</v>
      </c>
      <c r="B81" s="733" t="s">
        <v>281</v>
      </c>
      <c r="F81" s="734">
        <v>106370427.27</v>
      </c>
      <c r="G81" s="734">
        <v>91891933.420000002</v>
      </c>
      <c r="H81" s="734">
        <v>91891933.420000002</v>
      </c>
      <c r="I81" s="734">
        <v>91891933.420000002</v>
      </c>
      <c r="J81" s="734">
        <v>91755140.969999999</v>
      </c>
      <c r="K81" s="734">
        <v>0</v>
      </c>
      <c r="L81" s="734">
        <v>136792.45000000001</v>
      </c>
    </row>
    <row r="82" spans="1:12">
      <c r="A82" s="733" t="s">
        <v>2700</v>
      </c>
      <c r="B82" s="733" t="s">
        <v>282</v>
      </c>
      <c r="F82" s="734">
        <v>83686863</v>
      </c>
      <c r="G82" s="734">
        <v>71111213.700000003</v>
      </c>
      <c r="H82" s="734">
        <v>71111213.700000003</v>
      </c>
      <c r="I82" s="734">
        <v>71111213.700000003</v>
      </c>
      <c r="J82" s="734">
        <v>71111213.700000003</v>
      </c>
      <c r="K82" s="734">
        <v>0</v>
      </c>
      <c r="L82" s="734">
        <v>0</v>
      </c>
    </row>
    <row r="83" spans="1:12">
      <c r="A83" s="733" t="s">
        <v>2701</v>
      </c>
      <c r="B83" s="733" t="s">
        <v>291</v>
      </c>
      <c r="F83" s="734">
        <v>0</v>
      </c>
      <c r="G83" s="734">
        <v>0</v>
      </c>
      <c r="H83" s="734">
        <v>0</v>
      </c>
      <c r="I83" s="734">
        <v>0</v>
      </c>
      <c r="J83" s="734">
        <v>0</v>
      </c>
      <c r="K83" s="734">
        <v>0</v>
      </c>
      <c r="L83" s="734">
        <v>0</v>
      </c>
    </row>
    <row r="85" spans="1:12">
      <c r="A85" s="732" t="s">
        <v>946</v>
      </c>
      <c r="B85" s="732" t="s">
        <v>387</v>
      </c>
      <c r="F85" s="740">
        <v>966464286.94000006</v>
      </c>
      <c r="G85" s="740">
        <v>290484035.94999999</v>
      </c>
      <c r="H85" s="740">
        <v>0</v>
      </c>
      <c r="I85" s="740">
        <v>0</v>
      </c>
      <c r="J85" s="740">
        <v>0</v>
      </c>
      <c r="K85" s="735">
        <v>290484035.94999999</v>
      </c>
      <c r="L85" s="735">
        <v>290484035.94999999</v>
      </c>
    </row>
    <row r="86" spans="1:12">
      <c r="A86" s="733" t="s">
        <v>2698</v>
      </c>
      <c r="B86" s="733" t="s">
        <v>279</v>
      </c>
      <c r="F86" s="734">
        <v>111504525.67</v>
      </c>
      <c r="G86" s="734">
        <v>0</v>
      </c>
      <c r="H86" s="734">
        <v>0</v>
      </c>
      <c r="I86" s="734">
        <v>0</v>
      </c>
      <c r="J86" s="734">
        <v>0</v>
      </c>
      <c r="K86" s="734">
        <v>0</v>
      </c>
      <c r="L86" s="734">
        <v>0</v>
      </c>
    </row>
    <row r="87" spans="1:12">
      <c r="A87" s="733" t="s">
        <v>2147</v>
      </c>
      <c r="B87" s="733" t="s">
        <v>280</v>
      </c>
      <c r="F87" s="734">
        <v>40000000</v>
      </c>
      <c r="G87" s="734">
        <v>22291074.5</v>
      </c>
      <c r="H87" s="734">
        <v>0</v>
      </c>
      <c r="I87" s="734">
        <v>0</v>
      </c>
      <c r="J87" s="734">
        <v>0</v>
      </c>
      <c r="K87" s="734">
        <v>22291074.5</v>
      </c>
      <c r="L87" s="734">
        <v>22291074.5</v>
      </c>
    </row>
    <row r="88" spans="1:12">
      <c r="A88" s="733" t="s">
        <v>2699</v>
      </c>
      <c r="B88" s="733" t="s">
        <v>281</v>
      </c>
      <c r="F88" s="734">
        <v>117285714.28</v>
      </c>
      <c r="G88" s="734">
        <v>0</v>
      </c>
      <c r="H88" s="734">
        <v>0</v>
      </c>
      <c r="I88" s="734">
        <v>0</v>
      </c>
      <c r="J88" s="734">
        <v>0</v>
      </c>
      <c r="K88" s="734">
        <v>0</v>
      </c>
      <c r="L88" s="734">
        <v>0</v>
      </c>
    </row>
    <row r="89" spans="1:12">
      <c r="A89" s="733" t="s">
        <v>2700</v>
      </c>
      <c r="B89" s="733" t="s">
        <v>282</v>
      </c>
      <c r="F89" s="734">
        <v>553505261.77999997</v>
      </c>
      <c r="G89" s="734">
        <v>240143356.97</v>
      </c>
      <c r="H89" s="734">
        <v>0</v>
      </c>
      <c r="I89" s="734">
        <v>0</v>
      </c>
      <c r="J89" s="734">
        <v>0</v>
      </c>
      <c r="K89" s="734">
        <v>240143356.97</v>
      </c>
      <c r="L89" s="734">
        <v>240143356.97</v>
      </c>
    </row>
    <row r="90" spans="1:12">
      <c r="A90" s="733" t="s">
        <v>2702</v>
      </c>
      <c r="B90" s="733" t="s">
        <v>290</v>
      </c>
      <c r="F90" s="734">
        <v>144168785.21000001</v>
      </c>
      <c r="G90" s="734">
        <v>28049604.48</v>
      </c>
      <c r="H90" s="734">
        <v>0</v>
      </c>
      <c r="I90" s="734">
        <v>0</v>
      </c>
      <c r="J90" s="734">
        <v>0</v>
      </c>
      <c r="K90" s="734">
        <v>28049604.48</v>
      </c>
      <c r="L90" s="734">
        <v>28049604.48</v>
      </c>
    </row>
    <row r="92" spans="1:12">
      <c r="A92" s="732" t="s">
        <v>948</v>
      </c>
      <c r="B92" s="732" t="s">
        <v>388</v>
      </c>
      <c r="F92" s="740">
        <v>357100126.93000001</v>
      </c>
      <c r="G92" s="740">
        <v>436655504.35000002</v>
      </c>
      <c r="H92" s="740">
        <v>432133872.44999999</v>
      </c>
      <c r="I92" s="740">
        <v>427306475.72000003</v>
      </c>
      <c r="J92" s="740">
        <v>427306475.72000003</v>
      </c>
      <c r="K92" s="735">
        <v>9349028.6300000008</v>
      </c>
      <c r="L92" s="735">
        <v>9349028.6300000008</v>
      </c>
    </row>
    <row r="93" spans="1:12">
      <c r="A93" s="733" t="s">
        <v>2699</v>
      </c>
      <c r="B93" s="733" t="s">
        <v>281</v>
      </c>
      <c r="F93" s="734">
        <v>10448098.640000001</v>
      </c>
      <c r="G93" s="734">
        <v>79670826.390000001</v>
      </c>
      <c r="H93" s="734">
        <v>75781156.159999996</v>
      </c>
      <c r="I93" s="734">
        <v>70953759.430000007</v>
      </c>
      <c r="J93" s="734">
        <v>70953759.430000007</v>
      </c>
      <c r="K93" s="734">
        <v>8717066.9600000009</v>
      </c>
      <c r="L93" s="734">
        <v>8717066.9600000009</v>
      </c>
    </row>
    <row r="94" spans="1:12">
      <c r="A94" s="733" t="s">
        <v>2700</v>
      </c>
      <c r="B94" s="733" t="s">
        <v>282</v>
      </c>
      <c r="F94" s="734">
        <v>2683109.29</v>
      </c>
      <c r="G94" s="734">
        <v>34198209.609999999</v>
      </c>
      <c r="H94" s="734">
        <v>33566247.939999998</v>
      </c>
      <c r="I94" s="734">
        <v>33566247.939999998</v>
      </c>
      <c r="J94" s="734">
        <v>33566247.939999998</v>
      </c>
      <c r="K94" s="734">
        <v>631961.67000000004</v>
      </c>
      <c r="L94" s="734">
        <v>631961.67000000004</v>
      </c>
    </row>
    <row r="95" spans="1:12">
      <c r="A95" s="733" t="s">
        <v>2703</v>
      </c>
      <c r="B95" s="733" t="s">
        <v>297</v>
      </c>
      <c r="F95" s="734">
        <v>343968919</v>
      </c>
      <c r="G95" s="734">
        <v>322786468.35000002</v>
      </c>
      <c r="H95" s="734">
        <v>322786468.35000002</v>
      </c>
      <c r="I95" s="734">
        <v>322786468.35000002</v>
      </c>
      <c r="J95" s="734">
        <v>322786468.35000002</v>
      </c>
      <c r="K95" s="734">
        <v>0</v>
      </c>
      <c r="L95" s="734">
        <v>0</v>
      </c>
    </row>
    <row r="97" spans="1:12">
      <c r="A97" s="732" t="s">
        <v>950</v>
      </c>
      <c r="B97" s="732" t="s">
        <v>389</v>
      </c>
      <c r="F97" s="740">
        <v>1098884479.01</v>
      </c>
      <c r="G97" s="740">
        <v>1362295048.52</v>
      </c>
      <c r="H97" s="740">
        <v>1362295048.52</v>
      </c>
      <c r="I97" s="740">
        <v>1362284262.2</v>
      </c>
      <c r="J97" s="740">
        <v>1362284262.2</v>
      </c>
      <c r="K97" s="735">
        <v>10786.32</v>
      </c>
      <c r="L97" s="735">
        <v>10786.32</v>
      </c>
    </row>
    <row r="98" spans="1:12">
      <c r="A98" s="733" t="s">
        <v>2698</v>
      </c>
      <c r="B98" s="733" t="s">
        <v>279</v>
      </c>
      <c r="F98" s="734">
        <v>490811198.5</v>
      </c>
      <c r="G98" s="734">
        <v>603259336.22000003</v>
      </c>
      <c r="H98" s="734">
        <v>603259336.22000003</v>
      </c>
      <c r="I98" s="734">
        <v>603259336.22000003</v>
      </c>
      <c r="J98" s="734">
        <v>603259336.22000003</v>
      </c>
      <c r="K98" s="734">
        <v>0</v>
      </c>
      <c r="L98" s="734">
        <v>0</v>
      </c>
    </row>
    <row r="99" spans="1:12">
      <c r="A99" s="733" t="s">
        <v>2147</v>
      </c>
      <c r="B99" s="733" t="s">
        <v>280</v>
      </c>
      <c r="F99" s="734">
        <v>29833132.969999999</v>
      </c>
      <c r="G99" s="734">
        <v>38918191.619999997</v>
      </c>
      <c r="H99" s="734">
        <v>38918191.619999997</v>
      </c>
      <c r="I99" s="734">
        <v>38907405.299999997</v>
      </c>
      <c r="J99" s="734">
        <v>38907405.299999997</v>
      </c>
      <c r="K99" s="734">
        <v>10786.32</v>
      </c>
      <c r="L99" s="734">
        <v>10786.32</v>
      </c>
    </row>
    <row r="100" spans="1:12">
      <c r="A100" s="733" t="s">
        <v>2699</v>
      </c>
      <c r="B100" s="733" t="s">
        <v>281</v>
      </c>
      <c r="F100" s="734">
        <v>411829641.02999997</v>
      </c>
      <c r="G100" s="734">
        <v>473712746.16000003</v>
      </c>
      <c r="H100" s="734">
        <v>473712746.16000003</v>
      </c>
      <c r="I100" s="734">
        <v>473712746.16000003</v>
      </c>
      <c r="J100" s="734">
        <v>473712746.16000003</v>
      </c>
      <c r="K100" s="734">
        <v>0</v>
      </c>
      <c r="L100" s="734">
        <v>0</v>
      </c>
    </row>
    <row r="101" spans="1:12">
      <c r="A101" s="733" t="s">
        <v>2700</v>
      </c>
      <c r="B101" s="733" t="s">
        <v>282</v>
      </c>
      <c r="F101" s="734">
        <v>166410506.50999999</v>
      </c>
      <c r="G101" s="734">
        <v>245840212.19999999</v>
      </c>
      <c r="H101" s="734">
        <v>245840212.19999999</v>
      </c>
      <c r="I101" s="734">
        <v>245840212.19999999</v>
      </c>
      <c r="J101" s="734">
        <v>245840212.19999999</v>
      </c>
      <c r="K101" s="734">
        <v>0</v>
      </c>
      <c r="L101" s="734">
        <v>0</v>
      </c>
    </row>
    <row r="102" spans="1:12">
      <c r="A102" s="733" t="s">
        <v>2701</v>
      </c>
      <c r="B102" s="733" t="s">
        <v>291</v>
      </c>
      <c r="F102" s="734">
        <v>0</v>
      </c>
      <c r="G102" s="734">
        <v>564562.31999999995</v>
      </c>
      <c r="H102" s="734">
        <v>564562.31999999995</v>
      </c>
      <c r="I102" s="734">
        <v>564562.31999999995</v>
      </c>
      <c r="J102" s="734">
        <v>564562.31999999995</v>
      </c>
      <c r="K102" s="734">
        <v>0</v>
      </c>
      <c r="L102" s="734">
        <v>0</v>
      </c>
    </row>
    <row r="104" spans="1:12">
      <c r="A104" s="732" t="s">
        <v>952</v>
      </c>
      <c r="B104" s="732" t="s">
        <v>390</v>
      </c>
      <c r="F104" s="740">
        <v>650782244.68999994</v>
      </c>
      <c r="G104" s="740">
        <v>688125377.51999998</v>
      </c>
      <c r="H104" s="740">
        <v>688125377.51999998</v>
      </c>
      <c r="I104" s="740">
        <v>688125377.51999998</v>
      </c>
      <c r="J104" s="740">
        <v>688125377.51999998</v>
      </c>
      <c r="K104" s="735">
        <v>0</v>
      </c>
      <c r="L104" s="735">
        <v>0</v>
      </c>
    </row>
    <row r="105" spans="1:12">
      <c r="A105" s="733" t="s">
        <v>2698</v>
      </c>
      <c r="B105" s="733" t="s">
        <v>279</v>
      </c>
      <c r="F105" s="734">
        <v>590526623.17999995</v>
      </c>
      <c r="G105" s="734">
        <v>251569655.22999999</v>
      </c>
      <c r="H105" s="734">
        <v>251569655.22999999</v>
      </c>
      <c r="I105" s="734">
        <v>251569655.22999999</v>
      </c>
      <c r="J105" s="734">
        <v>251569655.22999999</v>
      </c>
      <c r="K105" s="734">
        <v>0</v>
      </c>
      <c r="L105" s="734">
        <v>0</v>
      </c>
    </row>
    <row r="106" spans="1:12">
      <c r="A106" s="733" t="s">
        <v>2699</v>
      </c>
      <c r="B106" s="733" t="s">
        <v>281</v>
      </c>
      <c r="F106" s="734">
        <v>60255621.509999998</v>
      </c>
      <c r="G106" s="734">
        <v>350566998.29000002</v>
      </c>
      <c r="H106" s="734">
        <v>350566998.29000002</v>
      </c>
      <c r="I106" s="734">
        <v>350566998.29000002</v>
      </c>
      <c r="J106" s="734">
        <v>350566998.29000002</v>
      </c>
      <c r="K106" s="734">
        <v>0</v>
      </c>
      <c r="L106" s="734">
        <v>0</v>
      </c>
    </row>
    <row r="107" spans="1:12">
      <c r="A107" s="733" t="s">
        <v>2700</v>
      </c>
      <c r="B107" s="733" t="s">
        <v>282</v>
      </c>
      <c r="F107" s="734">
        <v>0</v>
      </c>
      <c r="G107" s="734">
        <v>85988724</v>
      </c>
      <c r="H107" s="734">
        <v>85988724</v>
      </c>
      <c r="I107" s="734">
        <v>85988724</v>
      </c>
      <c r="J107" s="734">
        <v>85988724</v>
      </c>
      <c r="K107" s="734">
        <v>0</v>
      </c>
      <c r="L107" s="734">
        <v>0</v>
      </c>
    </row>
    <row r="109" spans="1:12">
      <c r="A109" s="732" t="s">
        <v>954</v>
      </c>
      <c r="B109" s="732" t="s">
        <v>391</v>
      </c>
      <c r="F109" s="740">
        <v>119742003.97</v>
      </c>
      <c r="G109" s="740">
        <v>169757670.53</v>
      </c>
      <c r="H109" s="740">
        <v>169757670.53</v>
      </c>
      <c r="I109" s="740">
        <v>169757670.53</v>
      </c>
      <c r="J109" s="740">
        <v>169757670.53</v>
      </c>
      <c r="K109" s="735">
        <v>0</v>
      </c>
      <c r="L109" s="735">
        <v>0</v>
      </c>
    </row>
    <row r="110" spans="1:12">
      <c r="A110" s="733" t="s">
        <v>2698</v>
      </c>
      <c r="B110" s="733" t="s">
        <v>279</v>
      </c>
      <c r="F110" s="734">
        <v>85234639.359999999</v>
      </c>
      <c r="G110" s="734">
        <v>118224190.63</v>
      </c>
      <c r="H110" s="734">
        <v>118224190.63</v>
      </c>
      <c r="I110" s="734">
        <v>118224190.63</v>
      </c>
      <c r="J110" s="734">
        <v>118224190.63</v>
      </c>
      <c r="K110" s="734">
        <v>0</v>
      </c>
      <c r="L110" s="734">
        <v>0</v>
      </c>
    </row>
    <row r="111" spans="1:12">
      <c r="A111" s="733" t="s">
        <v>2147</v>
      </c>
      <c r="B111" s="733" t="s">
        <v>280</v>
      </c>
      <c r="F111" s="734">
        <v>2316842.61</v>
      </c>
      <c r="G111" s="734">
        <v>2361600.08</v>
      </c>
      <c r="H111" s="734">
        <v>2361600.08</v>
      </c>
      <c r="I111" s="734">
        <v>2361600.08</v>
      </c>
      <c r="J111" s="734">
        <v>2361600.08</v>
      </c>
      <c r="K111" s="734">
        <v>0</v>
      </c>
      <c r="L111" s="734">
        <v>0</v>
      </c>
    </row>
    <row r="112" spans="1:12">
      <c r="A112" s="733" t="s">
        <v>2699</v>
      </c>
      <c r="B112" s="733" t="s">
        <v>281</v>
      </c>
      <c r="F112" s="734">
        <v>14749752</v>
      </c>
      <c r="G112" s="734">
        <v>22045680.969999999</v>
      </c>
      <c r="H112" s="734">
        <v>22045680.969999999</v>
      </c>
      <c r="I112" s="734">
        <v>22045680.969999999</v>
      </c>
      <c r="J112" s="734">
        <v>22045680.969999999</v>
      </c>
      <c r="K112" s="734">
        <v>0</v>
      </c>
      <c r="L112" s="734">
        <v>0</v>
      </c>
    </row>
    <row r="113" spans="1:12">
      <c r="A113" s="733" t="s">
        <v>2700</v>
      </c>
      <c r="B113" s="733" t="s">
        <v>282</v>
      </c>
      <c r="F113" s="734">
        <v>17440770</v>
      </c>
      <c r="G113" s="734">
        <v>27126198.850000001</v>
      </c>
      <c r="H113" s="734">
        <v>27126198.850000001</v>
      </c>
      <c r="I113" s="734">
        <v>27126198.850000001</v>
      </c>
      <c r="J113" s="734">
        <v>27126198.850000001</v>
      </c>
      <c r="K113" s="734">
        <v>0</v>
      </c>
      <c r="L113" s="734">
        <v>0</v>
      </c>
    </row>
    <row r="114" spans="1:12">
      <c r="A114" s="733" t="s">
        <v>2701</v>
      </c>
      <c r="B114" s="733" t="s">
        <v>291</v>
      </c>
      <c r="F114" s="734">
        <v>0</v>
      </c>
      <c r="G114" s="734">
        <v>0</v>
      </c>
      <c r="H114" s="734">
        <v>0</v>
      </c>
      <c r="I114" s="734">
        <v>0</v>
      </c>
      <c r="J114" s="734">
        <v>0</v>
      </c>
      <c r="K114" s="734">
        <v>0</v>
      </c>
      <c r="L114" s="734">
        <v>0</v>
      </c>
    </row>
    <row r="116" spans="1:12">
      <c r="A116" s="732" t="s">
        <v>958</v>
      </c>
      <c r="B116" s="732" t="s">
        <v>393</v>
      </c>
      <c r="F116" s="740">
        <v>351447480.56</v>
      </c>
      <c r="G116" s="740">
        <v>519860548.56999999</v>
      </c>
      <c r="H116" s="740">
        <v>519856356.06999999</v>
      </c>
      <c r="I116" s="740">
        <v>519856356.06999999</v>
      </c>
      <c r="J116" s="740">
        <v>519856356.06999999</v>
      </c>
      <c r="K116" s="735">
        <v>4192.5</v>
      </c>
      <c r="L116" s="735">
        <v>4192.5</v>
      </c>
    </row>
    <row r="117" spans="1:12">
      <c r="A117" s="733" t="s">
        <v>2698</v>
      </c>
      <c r="B117" s="733" t="s">
        <v>279</v>
      </c>
      <c r="F117" s="734">
        <v>290648653.29000002</v>
      </c>
      <c r="G117" s="734">
        <v>411679095.44999999</v>
      </c>
      <c r="H117" s="734">
        <v>411679095.44999999</v>
      </c>
      <c r="I117" s="734">
        <v>411679095.44999999</v>
      </c>
      <c r="J117" s="734">
        <v>411679095.44999999</v>
      </c>
      <c r="K117" s="734">
        <v>0</v>
      </c>
      <c r="L117" s="734">
        <v>0</v>
      </c>
    </row>
    <row r="118" spans="1:12">
      <c r="A118" s="733" t="s">
        <v>2147</v>
      </c>
      <c r="B118" s="733" t="s">
        <v>280</v>
      </c>
      <c r="F118" s="734">
        <v>6591099.29</v>
      </c>
      <c r="G118" s="734">
        <v>9190488.6799999997</v>
      </c>
      <c r="H118" s="734">
        <v>9186932.1799999997</v>
      </c>
      <c r="I118" s="734">
        <v>9186932.1799999997</v>
      </c>
      <c r="J118" s="734">
        <v>9186932.1799999997</v>
      </c>
      <c r="K118" s="734">
        <v>3556.5</v>
      </c>
      <c r="L118" s="734">
        <v>3556.5</v>
      </c>
    </row>
    <row r="119" spans="1:12">
      <c r="A119" s="733" t="s">
        <v>2699</v>
      </c>
      <c r="B119" s="733" t="s">
        <v>281</v>
      </c>
      <c r="F119" s="734">
        <v>19020217.98</v>
      </c>
      <c r="G119" s="734">
        <v>49597654.060000002</v>
      </c>
      <c r="H119" s="734">
        <v>49597018.060000002</v>
      </c>
      <c r="I119" s="734">
        <v>49597018.060000002</v>
      </c>
      <c r="J119" s="734">
        <v>49597018.060000002</v>
      </c>
      <c r="K119" s="734">
        <v>636</v>
      </c>
      <c r="L119" s="734">
        <v>636</v>
      </c>
    </row>
    <row r="120" spans="1:12">
      <c r="A120" s="733" t="s">
        <v>2700</v>
      </c>
      <c r="B120" s="733" t="s">
        <v>282</v>
      </c>
      <c r="F120" s="734">
        <v>35187510</v>
      </c>
      <c r="G120" s="734">
        <v>49361406.549999997</v>
      </c>
      <c r="H120" s="734">
        <v>49361406.549999997</v>
      </c>
      <c r="I120" s="734">
        <v>49361406.549999997</v>
      </c>
      <c r="J120" s="734">
        <v>49361406.549999997</v>
      </c>
      <c r="K120" s="734">
        <v>0</v>
      </c>
      <c r="L120" s="734">
        <v>0</v>
      </c>
    </row>
    <row r="121" spans="1:12">
      <c r="A121" s="733" t="s">
        <v>2701</v>
      </c>
      <c r="B121" s="733" t="s">
        <v>291</v>
      </c>
      <c r="F121" s="734">
        <v>0</v>
      </c>
      <c r="G121" s="734">
        <v>31903.83</v>
      </c>
      <c r="H121" s="734">
        <v>31903.83</v>
      </c>
      <c r="I121" s="734">
        <v>31903.83</v>
      </c>
      <c r="J121" s="734">
        <v>31903.83</v>
      </c>
      <c r="K121" s="734">
        <v>0</v>
      </c>
      <c r="L121" s="734">
        <v>0</v>
      </c>
    </row>
    <row r="123" spans="1:12">
      <c r="A123" s="732" t="s">
        <v>960</v>
      </c>
      <c r="B123" s="732" t="s">
        <v>394</v>
      </c>
      <c r="F123" s="740">
        <v>32938701.960000001</v>
      </c>
      <c r="G123" s="740">
        <v>31764725.469999999</v>
      </c>
      <c r="H123" s="740">
        <v>31764725.469999999</v>
      </c>
      <c r="I123" s="740">
        <v>31764725.469999999</v>
      </c>
      <c r="J123" s="740">
        <v>31764725.469999999</v>
      </c>
      <c r="K123" s="735">
        <v>0</v>
      </c>
      <c r="L123" s="735">
        <v>0</v>
      </c>
    </row>
    <row r="124" spans="1:12">
      <c r="A124" s="733" t="s">
        <v>2698</v>
      </c>
      <c r="B124" s="733" t="s">
        <v>279</v>
      </c>
      <c r="F124" s="734">
        <v>21393329.989999998</v>
      </c>
      <c r="G124" s="734">
        <v>20991728.23</v>
      </c>
      <c r="H124" s="734">
        <v>20991728.23</v>
      </c>
      <c r="I124" s="734">
        <v>20991728.23</v>
      </c>
      <c r="J124" s="734">
        <v>20991728.23</v>
      </c>
      <c r="K124" s="734">
        <v>0</v>
      </c>
      <c r="L124" s="734">
        <v>0</v>
      </c>
    </row>
    <row r="125" spans="1:12">
      <c r="A125" s="733" t="s">
        <v>2147</v>
      </c>
      <c r="B125" s="733" t="s">
        <v>280</v>
      </c>
      <c r="F125" s="734">
        <v>867146.6</v>
      </c>
      <c r="G125" s="734">
        <v>761260.07</v>
      </c>
      <c r="H125" s="734">
        <v>761260.07</v>
      </c>
      <c r="I125" s="734">
        <v>761260.07</v>
      </c>
      <c r="J125" s="734">
        <v>761260.07</v>
      </c>
      <c r="K125" s="734">
        <v>0</v>
      </c>
      <c r="L125" s="734">
        <v>0</v>
      </c>
    </row>
    <row r="126" spans="1:12">
      <c r="A126" s="733" t="s">
        <v>2699</v>
      </c>
      <c r="B126" s="733" t="s">
        <v>281</v>
      </c>
      <c r="F126" s="734">
        <v>5100049.37</v>
      </c>
      <c r="G126" s="734">
        <v>4653704.72</v>
      </c>
      <c r="H126" s="734">
        <v>4653704.72</v>
      </c>
      <c r="I126" s="734">
        <v>4653704.72</v>
      </c>
      <c r="J126" s="734">
        <v>4653704.72</v>
      </c>
      <c r="K126" s="734">
        <v>0</v>
      </c>
      <c r="L126" s="734">
        <v>0</v>
      </c>
    </row>
    <row r="127" spans="1:12">
      <c r="A127" s="733" t="s">
        <v>2700</v>
      </c>
      <c r="B127" s="733" t="s">
        <v>282</v>
      </c>
      <c r="F127" s="734">
        <v>5578176</v>
      </c>
      <c r="G127" s="734">
        <v>5358032.45</v>
      </c>
      <c r="H127" s="734">
        <v>5358032.45</v>
      </c>
      <c r="I127" s="734">
        <v>5358032.45</v>
      </c>
      <c r="J127" s="734">
        <v>5358032.45</v>
      </c>
      <c r="K127" s="734">
        <v>0</v>
      </c>
      <c r="L127" s="734">
        <v>0</v>
      </c>
    </row>
    <row r="129" spans="1:12">
      <c r="A129" s="732" t="s">
        <v>964</v>
      </c>
      <c r="B129" s="732" t="s">
        <v>395</v>
      </c>
      <c r="F129" s="740">
        <v>262721257.47</v>
      </c>
      <c r="G129" s="740">
        <v>279910925.82999998</v>
      </c>
      <c r="H129" s="740">
        <v>279872226.60000002</v>
      </c>
      <c r="I129" s="740">
        <v>279646456.95999998</v>
      </c>
      <c r="J129" s="740">
        <v>279646456.95999998</v>
      </c>
      <c r="K129" s="735">
        <v>264468.87000000029</v>
      </c>
      <c r="L129" s="735">
        <v>264468.87000000029</v>
      </c>
    </row>
    <row r="130" spans="1:12">
      <c r="A130" s="733" t="s">
        <v>2698</v>
      </c>
      <c r="B130" s="733" t="s">
        <v>279</v>
      </c>
      <c r="F130" s="734">
        <v>29233449.469999999</v>
      </c>
      <c r="G130" s="734">
        <v>29076085.329999998</v>
      </c>
      <c r="H130" s="734">
        <v>29076085.329999998</v>
      </c>
      <c r="I130" s="734">
        <v>29076085.329999998</v>
      </c>
      <c r="J130" s="734">
        <v>29076085.329999998</v>
      </c>
      <c r="K130" s="734">
        <v>0</v>
      </c>
      <c r="L130" s="734">
        <v>0</v>
      </c>
    </row>
    <row r="131" spans="1:12">
      <c r="A131" s="733" t="s">
        <v>2147</v>
      </c>
      <c r="B131" s="733" t="s">
        <v>280</v>
      </c>
      <c r="F131" s="734">
        <v>1944934.07</v>
      </c>
      <c r="G131" s="734">
        <v>3504593.25</v>
      </c>
      <c r="H131" s="734">
        <v>3500465.15</v>
      </c>
      <c r="I131" s="734">
        <v>3407032.04</v>
      </c>
      <c r="J131" s="734">
        <v>3407032.04</v>
      </c>
      <c r="K131" s="734">
        <v>97561.210000000297</v>
      </c>
      <c r="L131" s="734">
        <v>97561.210000000297</v>
      </c>
    </row>
    <row r="132" spans="1:12">
      <c r="A132" s="733" t="s">
        <v>2699</v>
      </c>
      <c r="B132" s="733" t="s">
        <v>281</v>
      </c>
      <c r="F132" s="734">
        <v>226112440.93000001</v>
      </c>
      <c r="G132" s="734">
        <v>242211353.84999999</v>
      </c>
      <c r="H132" s="734">
        <v>242176782.72</v>
      </c>
      <c r="I132" s="734">
        <v>242044446.19</v>
      </c>
      <c r="J132" s="734">
        <v>242044446.19</v>
      </c>
      <c r="K132" s="734">
        <v>166907.66</v>
      </c>
      <c r="L132" s="734">
        <v>166907.66</v>
      </c>
    </row>
    <row r="133" spans="1:12">
      <c r="A133" s="733" t="s">
        <v>2700</v>
      </c>
      <c r="B133" s="733" t="s">
        <v>282</v>
      </c>
      <c r="F133" s="734">
        <v>5355033</v>
      </c>
      <c r="G133" s="734">
        <v>5118893.4000000004</v>
      </c>
      <c r="H133" s="734">
        <v>5118893.4000000004</v>
      </c>
      <c r="I133" s="734">
        <v>5118893.4000000004</v>
      </c>
      <c r="J133" s="734">
        <v>5118893.4000000004</v>
      </c>
      <c r="K133" s="734">
        <v>0</v>
      </c>
      <c r="L133" s="734">
        <v>0</v>
      </c>
    </row>
    <row r="134" spans="1:12">
      <c r="A134" s="733" t="s">
        <v>2702</v>
      </c>
      <c r="B134" s="733" t="s">
        <v>290</v>
      </c>
      <c r="F134" s="734">
        <v>75400</v>
      </c>
      <c r="G134" s="734">
        <v>0</v>
      </c>
      <c r="H134" s="734">
        <v>0</v>
      </c>
      <c r="I134" s="734">
        <v>0</v>
      </c>
      <c r="J134" s="734">
        <v>0</v>
      </c>
      <c r="K134" s="734">
        <v>0</v>
      </c>
      <c r="L134" s="734">
        <v>0</v>
      </c>
    </row>
    <row r="136" spans="1:12">
      <c r="A136" s="732" t="s">
        <v>966</v>
      </c>
      <c r="B136" s="732" t="s">
        <v>396</v>
      </c>
      <c r="F136" s="740">
        <v>8469422.2899999991</v>
      </c>
      <c r="G136" s="740">
        <v>8371910.46</v>
      </c>
      <c r="H136" s="740">
        <v>8303767.7599999998</v>
      </c>
      <c r="I136" s="740">
        <v>8303767.7599999998</v>
      </c>
      <c r="J136" s="740">
        <v>8303767.7599999998</v>
      </c>
      <c r="K136" s="735">
        <v>68142.7</v>
      </c>
      <c r="L136" s="735">
        <v>68142.7</v>
      </c>
    </row>
    <row r="137" spans="1:12">
      <c r="A137" s="733" t="s">
        <v>2698</v>
      </c>
      <c r="B137" s="733" t="s">
        <v>279</v>
      </c>
      <c r="F137" s="734">
        <v>4193143.32</v>
      </c>
      <c r="G137" s="734">
        <v>3383116.87</v>
      </c>
      <c r="H137" s="734">
        <v>3314974.17</v>
      </c>
      <c r="I137" s="734">
        <v>3314974.17</v>
      </c>
      <c r="J137" s="734">
        <v>3314974.17</v>
      </c>
      <c r="K137" s="734">
        <v>68142.7</v>
      </c>
      <c r="L137" s="734">
        <v>68142.7</v>
      </c>
    </row>
    <row r="138" spans="1:12">
      <c r="A138" s="733" t="s">
        <v>2147</v>
      </c>
      <c r="B138" s="733" t="s">
        <v>280</v>
      </c>
      <c r="F138" s="734">
        <v>160297.4</v>
      </c>
      <c r="G138" s="734">
        <v>178862.83</v>
      </c>
      <c r="H138" s="734">
        <v>178862.83</v>
      </c>
      <c r="I138" s="734">
        <v>178862.83</v>
      </c>
      <c r="J138" s="734">
        <v>178862.83</v>
      </c>
      <c r="K138" s="734">
        <v>0</v>
      </c>
      <c r="L138" s="734">
        <v>0</v>
      </c>
    </row>
    <row r="139" spans="1:12">
      <c r="A139" s="733" t="s">
        <v>2699</v>
      </c>
      <c r="B139" s="733" t="s">
        <v>281</v>
      </c>
      <c r="F139" s="734">
        <v>1514573.57</v>
      </c>
      <c r="G139" s="734">
        <v>2483292.5099999998</v>
      </c>
      <c r="H139" s="734">
        <v>2483292.5099999998</v>
      </c>
      <c r="I139" s="734">
        <v>2483292.5099999998</v>
      </c>
      <c r="J139" s="734">
        <v>2483292.5099999998</v>
      </c>
      <c r="K139" s="734">
        <v>0</v>
      </c>
      <c r="L139" s="734">
        <v>0</v>
      </c>
    </row>
    <row r="140" spans="1:12">
      <c r="A140" s="733" t="s">
        <v>2700</v>
      </c>
      <c r="B140" s="733" t="s">
        <v>282</v>
      </c>
      <c r="F140" s="734">
        <v>2601408</v>
      </c>
      <c r="G140" s="734">
        <v>2326638.25</v>
      </c>
      <c r="H140" s="734">
        <v>2326638.25</v>
      </c>
      <c r="I140" s="734">
        <v>2326638.25</v>
      </c>
      <c r="J140" s="734">
        <v>2326638.25</v>
      </c>
      <c r="K140" s="734">
        <v>0</v>
      </c>
      <c r="L140" s="734">
        <v>0</v>
      </c>
    </row>
    <row r="142" spans="1:12">
      <c r="A142" s="732" t="s">
        <v>968</v>
      </c>
      <c r="B142" s="732" t="s">
        <v>397</v>
      </c>
      <c r="F142" s="740">
        <v>131687138.17</v>
      </c>
      <c r="G142" s="740">
        <v>174079482.83000001</v>
      </c>
      <c r="H142" s="740">
        <v>174079482.83000001</v>
      </c>
      <c r="I142" s="740">
        <v>174079383.63</v>
      </c>
      <c r="J142" s="740">
        <v>174079383.63</v>
      </c>
      <c r="K142" s="735">
        <v>99.2</v>
      </c>
      <c r="L142" s="735">
        <v>99.2</v>
      </c>
    </row>
    <row r="143" spans="1:12">
      <c r="A143" s="733" t="s">
        <v>2698</v>
      </c>
      <c r="B143" s="733" t="s">
        <v>279</v>
      </c>
      <c r="F143" s="734">
        <v>97919299.010000005</v>
      </c>
      <c r="G143" s="734">
        <v>136448293.86000001</v>
      </c>
      <c r="H143" s="734">
        <v>136448293.86000001</v>
      </c>
      <c r="I143" s="734">
        <v>136448293.86000001</v>
      </c>
      <c r="J143" s="734">
        <v>136448293.86000001</v>
      </c>
      <c r="K143" s="734">
        <v>0</v>
      </c>
      <c r="L143" s="734">
        <v>0</v>
      </c>
    </row>
    <row r="144" spans="1:12">
      <c r="A144" s="733" t="s">
        <v>2147</v>
      </c>
      <c r="B144" s="733" t="s">
        <v>280</v>
      </c>
      <c r="F144" s="734">
        <v>2980263.36</v>
      </c>
      <c r="G144" s="734">
        <v>5558391.3799999999</v>
      </c>
      <c r="H144" s="734">
        <v>5558391.3799999999</v>
      </c>
      <c r="I144" s="734">
        <v>5558292.1799999997</v>
      </c>
      <c r="J144" s="734">
        <v>5558292.1799999997</v>
      </c>
      <c r="K144" s="734">
        <v>99.2</v>
      </c>
      <c r="L144" s="734">
        <v>99.2</v>
      </c>
    </row>
    <row r="145" spans="1:12">
      <c r="A145" s="733" t="s">
        <v>2699</v>
      </c>
      <c r="B145" s="733" t="s">
        <v>281</v>
      </c>
      <c r="F145" s="734">
        <v>10203832.1</v>
      </c>
      <c r="G145" s="734">
        <v>9109517.8399999999</v>
      </c>
      <c r="H145" s="734">
        <v>9109517.8399999999</v>
      </c>
      <c r="I145" s="734">
        <v>9109517.8399999999</v>
      </c>
      <c r="J145" s="734">
        <v>9109517.8399999999</v>
      </c>
      <c r="K145" s="734">
        <v>0</v>
      </c>
      <c r="L145" s="734">
        <v>0</v>
      </c>
    </row>
    <row r="146" spans="1:12">
      <c r="A146" s="733" t="s">
        <v>2700</v>
      </c>
      <c r="B146" s="733" t="s">
        <v>282</v>
      </c>
      <c r="F146" s="734">
        <v>20583743.699999999</v>
      </c>
      <c r="G146" s="734">
        <v>22963279.75</v>
      </c>
      <c r="H146" s="734">
        <v>22963279.75</v>
      </c>
      <c r="I146" s="734">
        <v>22963279.75</v>
      </c>
      <c r="J146" s="734">
        <v>22963279.75</v>
      </c>
      <c r="K146" s="734">
        <v>0</v>
      </c>
      <c r="L146" s="734">
        <v>0</v>
      </c>
    </row>
    <row r="148" spans="1:12">
      <c r="A148" s="732" t="s">
        <v>970</v>
      </c>
      <c r="B148" s="732" t="s">
        <v>398</v>
      </c>
      <c r="F148" s="740">
        <v>32050145.18</v>
      </c>
      <c r="G148" s="740">
        <v>93724847.060000002</v>
      </c>
      <c r="H148" s="740">
        <v>93126331.909999996</v>
      </c>
      <c r="I148" s="740">
        <v>93125129.810000002</v>
      </c>
      <c r="J148" s="740">
        <v>93125129.810000002</v>
      </c>
      <c r="K148" s="735">
        <v>599717.25</v>
      </c>
      <c r="L148" s="735">
        <v>599717.25</v>
      </c>
    </row>
    <row r="149" spans="1:12">
      <c r="A149" s="733" t="s">
        <v>2698</v>
      </c>
      <c r="B149" s="733" t="s">
        <v>279</v>
      </c>
      <c r="F149" s="734">
        <v>18292570.18</v>
      </c>
      <c r="G149" s="734">
        <v>47333970.780000001</v>
      </c>
      <c r="H149" s="734">
        <v>47329805.530000001</v>
      </c>
      <c r="I149" s="734">
        <v>47329805.530000001</v>
      </c>
      <c r="J149" s="734">
        <v>47329805.530000001</v>
      </c>
      <c r="K149" s="734">
        <v>4165.25</v>
      </c>
      <c r="L149" s="734">
        <v>4165.25</v>
      </c>
    </row>
    <row r="150" spans="1:12">
      <c r="A150" s="733" t="s">
        <v>2147</v>
      </c>
      <c r="B150" s="733" t="s">
        <v>280</v>
      </c>
      <c r="F150" s="734">
        <v>158135.4</v>
      </c>
      <c r="G150" s="734">
        <v>7905462.2800000003</v>
      </c>
      <c r="H150" s="734">
        <v>7828779.21</v>
      </c>
      <c r="I150" s="734">
        <v>7828777.1100000003</v>
      </c>
      <c r="J150" s="734">
        <v>7828777.1100000003</v>
      </c>
      <c r="K150" s="734">
        <v>76685.17</v>
      </c>
      <c r="L150" s="734">
        <v>76685.17</v>
      </c>
    </row>
    <row r="151" spans="1:12">
      <c r="A151" s="733" t="s">
        <v>2699</v>
      </c>
      <c r="B151" s="733" t="s">
        <v>281</v>
      </c>
      <c r="F151" s="734">
        <v>2912194.6</v>
      </c>
      <c r="G151" s="734">
        <v>17923115.399999999</v>
      </c>
      <c r="H151" s="734">
        <v>17438783.57</v>
      </c>
      <c r="I151" s="734">
        <v>17437583.57</v>
      </c>
      <c r="J151" s="734">
        <v>17437583.57</v>
      </c>
      <c r="K151" s="734">
        <v>485531.83</v>
      </c>
      <c r="L151" s="734">
        <v>485531.83</v>
      </c>
    </row>
    <row r="152" spans="1:12">
      <c r="A152" s="733" t="s">
        <v>2700</v>
      </c>
      <c r="B152" s="733" t="s">
        <v>282</v>
      </c>
      <c r="F152" s="734">
        <v>10687245</v>
      </c>
      <c r="G152" s="734">
        <v>13856834.6</v>
      </c>
      <c r="H152" s="734">
        <v>13853263.52</v>
      </c>
      <c r="I152" s="734">
        <v>13853263.52</v>
      </c>
      <c r="J152" s="734">
        <v>13853263.52</v>
      </c>
      <c r="K152" s="734">
        <v>3571.08</v>
      </c>
      <c r="L152" s="734">
        <v>3571.08</v>
      </c>
    </row>
    <row r="153" spans="1:12">
      <c r="A153" s="733" t="s">
        <v>2701</v>
      </c>
      <c r="B153" s="733" t="s">
        <v>291</v>
      </c>
      <c r="F153" s="734">
        <v>0</v>
      </c>
      <c r="G153" s="734">
        <v>6705464</v>
      </c>
      <c r="H153" s="734">
        <v>6675700.0800000001</v>
      </c>
      <c r="I153" s="734">
        <v>6675700.0800000001</v>
      </c>
      <c r="J153" s="734">
        <v>6675700.0800000001</v>
      </c>
      <c r="K153" s="734">
        <v>29763.919999999998</v>
      </c>
      <c r="L153" s="734">
        <v>29763.919999999998</v>
      </c>
    </row>
    <row r="155" spans="1:12">
      <c r="A155" s="732" t="s">
        <v>972</v>
      </c>
      <c r="B155" s="732" t="s">
        <v>399</v>
      </c>
      <c r="F155" s="740">
        <v>180594063.53999999</v>
      </c>
      <c r="G155" s="740">
        <v>235674722.25</v>
      </c>
      <c r="H155" s="740">
        <v>235674722.22999999</v>
      </c>
      <c r="I155" s="740">
        <v>235674722.22999999</v>
      </c>
      <c r="J155" s="740">
        <v>235674722.22999999</v>
      </c>
      <c r="K155" s="735">
        <v>0.02</v>
      </c>
      <c r="L155" s="735">
        <v>0.02</v>
      </c>
    </row>
    <row r="156" spans="1:12">
      <c r="A156" s="733" t="s">
        <v>2698</v>
      </c>
      <c r="B156" s="733" t="s">
        <v>279</v>
      </c>
      <c r="F156" s="734">
        <v>140186908.68000001</v>
      </c>
      <c r="G156" s="734">
        <v>167833941</v>
      </c>
      <c r="H156" s="734">
        <v>167833941</v>
      </c>
      <c r="I156" s="734">
        <v>167833941</v>
      </c>
      <c r="J156" s="734">
        <v>167833941</v>
      </c>
      <c r="K156" s="734">
        <v>0</v>
      </c>
      <c r="L156" s="734">
        <v>0</v>
      </c>
    </row>
    <row r="157" spans="1:12">
      <c r="A157" s="733" t="s">
        <v>2147</v>
      </c>
      <c r="B157" s="733" t="s">
        <v>280</v>
      </c>
      <c r="F157" s="734">
        <v>3635645.34</v>
      </c>
      <c r="G157" s="734">
        <v>5181076.49</v>
      </c>
      <c r="H157" s="734">
        <v>5181076.49</v>
      </c>
      <c r="I157" s="734">
        <v>5181076.49</v>
      </c>
      <c r="J157" s="734">
        <v>5181076.49</v>
      </c>
      <c r="K157" s="734">
        <v>0</v>
      </c>
      <c r="L157" s="734">
        <v>0</v>
      </c>
    </row>
    <row r="158" spans="1:12">
      <c r="A158" s="733" t="s">
        <v>2699</v>
      </c>
      <c r="B158" s="733" t="s">
        <v>281</v>
      </c>
      <c r="F158" s="734">
        <v>10994486.52</v>
      </c>
      <c r="G158" s="734">
        <v>26701004.48</v>
      </c>
      <c r="H158" s="734">
        <v>26701004.460000001</v>
      </c>
      <c r="I158" s="734">
        <v>26701004.460000001</v>
      </c>
      <c r="J158" s="734">
        <v>26701004.460000001</v>
      </c>
      <c r="K158" s="734">
        <v>0.02</v>
      </c>
      <c r="L158" s="734">
        <v>0.02</v>
      </c>
    </row>
    <row r="159" spans="1:12">
      <c r="A159" s="733" t="s">
        <v>2700</v>
      </c>
      <c r="B159" s="733" t="s">
        <v>282</v>
      </c>
      <c r="F159" s="734">
        <v>25777023</v>
      </c>
      <c r="G159" s="734">
        <v>35510328.450000003</v>
      </c>
      <c r="H159" s="734">
        <v>35510328.450000003</v>
      </c>
      <c r="I159" s="734">
        <v>35510328.450000003</v>
      </c>
      <c r="J159" s="734">
        <v>35510328.450000003</v>
      </c>
      <c r="K159" s="734">
        <v>0</v>
      </c>
      <c r="L159" s="734">
        <v>0</v>
      </c>
    </row>
    <row r="160" spans="1:12">
      <c r="A160" s="733" t="s">
        <v>2701</v>
      </c>
      <c r="B160" s="733" t="s">
        <v>291</v>
      </c>
      <c r="F160" s="734">
        <v>0</v>
      </c>
      <c r="G160" s="734">
        <v>16467.830000000002</v>
      </c>
      <c r="H160" s="734">
        <v>16467.830000000002</v>
      </c>
      <c r="I160" s="734">
        <v>16467.830000000002</v>
      </c>
      <c r="J160" s="734">
        <v>16467.830000000002</v>
      </c>
      <c r="K160" s="734">
        <v>0</v>
      </c>
      <c r="L160" s="734">
        <v>0</v>
      </c>
    </row>
    <row r="161" spans="1:12">
      <c r="A161" s="733" t="s">
        <v>2702</v>
      </c>
      <c r="B161" s="733" t="s">
        <v>290</v>
      </c>
      <c r="F161" s="734">
        <v>0</v>
      </c>
      <c r="G161" s="734">
        <v>431904</v>
      </c>
      <c r="H161" s="734">
        <v>431904</v>
      </c>
      <c r="I161" s="734">
        <v>431904</v>
      </c>
      <c r="J161" s="734">
        <v>431904</v>
      </c>
      <c r="K161" s="734">
        <v>0</v>
      </c>
      <c r="L161" s="734">
        <v>0</v>
      </c>
    </row>
    <row r="163" spans="1:12">
      <c r="A163" s="732" t="s">
        <v>974</v>
      </c>
      <c r="B163" s="732" t="s">
        <v>400</v>
      </c>
      <c r="F163" s="740">
        <v>97175668.180000007</v>
      </c>
      <c r="G163" s="740">
        <v>177906503.24000001</v>
      </c>
      <c r="H163" s="740">
        <v>177906503.24000001</v>
      </c>
      <c r="I163" s="740">
        <v>177906503.24000001</v>
      </c>
      <c r="J163" s="740">
        <v>177906503.24000001</v>
      </c>
      <c r="K163" s="735">
        <v>0</v>
      </c>
      <c r="L163" s="735">
        <v>0</v>
      </c>
    </row>
    <row r="164" spans="1:12">
      <c r="A164" s="733" t="s">
        <v>2698</v>
      </c>
      <c r="B164" s="733" t="s">
        <v>279</v>
      </c>
      <c r="F164" s="734">
        <v>73872463.030000001</v>
      </c>
      <c r="G164" s="734">
        <v>89694372.549999997</v>
      </c>
      <c r="H164" s="734">
        <v>89694372.549999997</v>
      </c>
      <c r="I164" s="734">
        <v>89694372.549999997</v>
      </c>
      <c r="J164" s="734">
        <v>89694372.549999997</v>
      </c>
      <c r="K164" s="734">
        <v>0</v>
      </c>
      <c r="L164" s="734">
        <v>0</v>
      </c>
    </row>
    <row r="165" spans="1:12">
      <c r="A165" s="733" t="s">
        <v>2147</v>
      </c>
      <c r="B165" s="733" t="s">
        <v>280</v>
      </c>
      <c r="F165" s="734">
        <v>2346250</v>
      </c>
      <c r="G165" s="734">
        <v>4441086.51</v>
      </c>
      <c r="H165" s="734">
        <v>4441086.51</v>
      </c>
      <c r="I165" s="734">
        <v>4441086.51</v>
      </c>
      <c r="J165" s="734">
        <v>4441086.51</v>
      </c>
      <c r="K165" s="734">
        <v>0</v>
      </c>
      <c r="L165" s="734">
        <v>0</v>
      </c>
    </row>
    <row r="166" spans="1:12">
      <c r="A166" s="733" t="s">
        <v>2699</v>
      </c>
      <c r="B166" s="733" t="s">
        <v>281</v>
      </c>
      <c r="F166" s="734">
        <v>7495832.1500000004</v>
      </c>
      <c r="G166" s="734">
        <v>66963250.030000001</v>
      </c>
      <c r="H166" s="734">
        <v>66963250.030000001</v>
      </c>
      <c r="I166" s="734">
        <v>66963250.030000001</v>
      </c>
      <c r="J166" s="734">
        <v>66963250.030000001</v>
      </c>
      <c r="K166" s="734">
        <v>0</v>
      </c>
      <c r="L166" s="734">
        <v>0</v>
      </c>
    </row>
    <row r="167" spans="1:12">
      <c r="A167" s="733" t="s">
        <v>2700</v>
      </c>
      <c r="B167" s="733" t="s">
        <v>282</v>
      </c>
      <c r="F167" s="734">
        <v>13461123</v>
      </c>
      <c r="G167" s="734">
        <v>16407794.15</v>
      </c>
      <c r="H167" s="734">
        <v>16407794.15</v>
      </c>
      <c r="I167" s="734">
        <v>16407794.15</v>
      </c>
      <c r="J167" s="734">
        <v>16407794.15</v>
      </c>
      <c r="K167" s="734">
        <v>0</v>
      </c>
      <c r="L167" s="734">
        <v>0</v>
      </c>
    </row>
    <row r="168" spans="1:12">
      <c r="A168" s="733" t="s">
        <v>2701</v>
      </c>
      <c r="B168" s="733" t="s">
        <v>291</v>
      </c>
      <c r="F168" s="734">
        <v>0</v>
      </c>
      <c r="G168" s="734">
        <v>0</v>
      </c>
      <c r="H168" s="734">
        <v>0</v>
      </c>
      <c r="I168" s="734">
        <v>0</v>
      </c>
      <c r="J168" s="734">
        <v>0</v>
      </c>
      <c r="K168" s="734">
        <v>0</v>
      </c>
      <c r="L168" s="734">
        <v>0</v>
      </c>
    </row>
    <row r="169" spans="1:12">
      <c r="A169" s="733" t="s">
        <v>2702</v>
      </c>
      <c r="B169" s="733" t="s">
        <v>290</v>
      </c>
      <c r="F169" s="734">
        <v>0</v>
      </c>
      <c r="G169" s="734">
        <v>400000</v>
      </c>
      <c r="H169" s="734">
        <v>400000</v>
      </c>
      <c r="I169" s="734">
        <v>400000</v>
      </c>
      <c r="J169" s="734">
        <v>400000</v>
      </c>
      <c r="K169" s="734">
        <v>0</v>
      </c>
      <c r="L169" s="734">
        <v>0</v>
      </c>
    </row>
    <row r="171" spans="1:12">
      <c r="A171" s="732" t="s">
        <v>976</v>
      </c>
      <c r="B171" s="732" t="s">
        <v>401</v>
      </c>
      <c r="F171" s="740">
        <v>18745909.949999999</v>
      </c>
      <c r="G171" s="740">
        <v>52390907.229999997</v>
      </c>
      <c r="H171" s="740">
        <v>52390907.229999997</v>
      </c>
      <c r="I171" s="740">
        <v>52390907.229999997</v>
      </c>
      <c r="J171" s="740">
        <v>52390907.229999997</v>
      </c>
      <c r="K171" s="735">
        <v>0</v>
      </c>
      <c r="L171" s="735">
        <v>0</v>
      </c>
    </row>
    <row r="172" spans="1:12">
      <c r="A172" s="733" t="s">
        <v>2698</v>
      </c>
      <c r="B172" s="733" t="s">
        <v>279</v>
      </c>
      <c r="F172" s="734">
        <v>10066258.99</v>
      </c>
      <c r="G172" s="734">
        <v>13408873.83</v>
      </c>
      <c r="H172" s="734">
        <v>13408873.83</v>
      </c>
      <c r="I172" s="734">
        <v>13408873.83</v>
      </c>
      <c r="J172" s="734">
        <v>13408873.83</v>
      </c>
      <c r="K172" s="734">
        <v>0</v>
      </c>
      <c r="L172" s="734">
        <v>0</v>
      </c>
    </row>
    <row r="173" spans="1:12">
      <c r="A173" s="733" t="s">
        <v>2147</v>
      </c>
      <c r="B173" s="733" t="s">
        <v>280</v>
      </c>
      <c r="F173" s="734">
        <v>617414.31999999995</v>
      </c>
      <c r="G173" s="734">
        <v>1636443.76</v>
      </c>
      <c r="H173" s="734">
        <v>1636443.76</v>
      </c>
      <c r="I173" s="734">
        <v>1636443.76</v>
      </c>
      <c r="J173" s="734">
        <v>1636443.76</v>
      </c>
      <c r="K173" s="734">
        <v>0</v>
      </c>
      <c r="L173" s="734">
        <v>0</v>
      </c>
    </row>
    <row r="174" spans="1:12">
      <c r="A174" s="733" t="s">
        <v>2699</v>
      </c>
      <c r="B174" s="733" t="s">
        <v>281</v>
      </c>
      <c r="F174" s="734">
        <v>2954319.64</v>
      </c>
      <c r="G174" s="734">
        <v>23208333.640000001</v>
      </c>
      <c r="H174" s="734">
        <v>23208333.640000001</v>
      </c>
      <c r="I174" s="734">
        <v>23208333.640000001</v>
      </c>
      <c r="J174" s="734">
        <v>23208333.640000001</v>
      </c>
      <c r="K174" s="734">
        <v>0</v>
      </c>
      <c r="L174" s="734">
        <v>0</v>
      </c>
    </row>
    <row r="175" spans="1:12">
      <c r="A175" s="733" t="s">
        <v>2700</v>
      </c>
      <c r="B175" s="733" t="s">
        <v>282</v>
      </c>
      <c r="F175" s="734">
        <v>5107917</v>
      </c>
      <c r="G175" s="734">
        <v>7128256</v>
      </c>
      <c r="H175" s="734">
        <v>7128256</v>
      </c>
      <c r="I175" s="734">
        <v>7128256</v>
      </c>
      <c r="J175" s="734">
        <v>7128256</v>
      </c>
      <c r="K175" s="734">
        <v>0</v>
      </c>
      <c r="L175" s="734">
        <v>0</v>
      </c>
    </row>
    <row r="176" spans="1:12">
      <c r="A176" s="733" t="s">
        <v>2701</v>
      </c>
      <c r="B176" s="733" t="s">
        <v>291</v>
      </c>
      <c r="F176" s="734">
        <v>0</v>
      </c>
      <c r="G176" s="734">
        <v>9000</v>
      </c>
      <c r="H176" s="734">
        <v>9000</v>
      </c>
      <c r="I176" s="734">
        <v>9000</v>
      </c>
      <c r="J176" s="734">
        <v>9000</v>
      </c>
      <c r="K176" s="734">
        <v>0</v>
      </c>
      <c r="L176" s="734">
        <v>0</v>
      </c>
    </row>
    <row r="177" spans="1:12">
      <c r="A177" s="733" t="s">
        <v>2702</v>
      </c>
      <c r="B177" s="733" t="s">
        <v>290</v>
      </c>
      <c r="F177" s="734">
        <v>0</v>
      </c>
      <c r="G177" s="734">
        <v>7000000</v>
      </c>
      <c r="H177" s="734">
        <v>7000000</v>
      </c>
      <c r="I177" s="734">
        <v>7000000</v>
      </c>
      <c r="J177" s="734">
        <v>7000000</v>
      </c>
      <c r="K177" s="734">
        <v>0</v>
      </c>
      <c r="L177" s="734">
        <v>0</v>
      </c>
    </row>
    <row r="179" spans="1:12">
      <c r="A179" s="732" t="s">
        <v>978</v>
      </c>
      <c r="B179" s="732" t="s">
        <v>402</v>
      </c>
      <c r="F179" s="740">
        <v>36214204.380000003</v>
      </c>
      <c r="G179" s="740">
        <v>58725866.5</v>
      </c>
      <c r="H179" s="740">
        <v>58720417.329999998</v>
      </c>
      <c r="I179" s="740">
        <v>58720417.329999998</v>
      </c>
      <c r="J179" s="740">
        <v>58720417.329999998</v>
      </c>
      <c r="K179" s="735">
        <v>5449.17</v>
      </c>
      <c r="L179" s="735">
        <v>5449.17</v>
      </c>
    </row>
    <row r="180" spans="1:12">
      <c r="A180" s="733" t="s">
        <v>2698</v>
      </c>
      <c r="B180" s="733" t="s">
        <v>279</v>
      </c>
      <c r="F180" s="734">
        <v>21119178.379999999</v>
      </c>
      <c r="G180" s="734">
        <v>30502173.109999999</v>
      </c>
      <c r="H180" s="734">
        <v>30502173.109999999</v>
      </c>
      <c r="I180" s="734">
        <v>30502173.109999999</v>
      </c>
      <c r="J180" s="734">
        <v>30502173.109999999</v>
      </c>
      <c r="K180" s="734">
        <v>0</v>
      </c>
      <c r="L180" s="734">
        <v>0</v>
      </c>
    </row>
    <row r="181" spans="1:12">
      <c r="A181" s="733" t="s">
        <v>2147</v>
      </c>
      <c r="B181" s="733" t="s">
        <v>280</v>
      </c>
      <c r="F181" s="734">
        <v>1862435</v>
      </c>
      <c r="G181" s="734">
        <v>2278112.2000000002</v>
      </c>
      <c r="H181" s="734">
        <v>2278112.2000000002</v>
      </c>
      <c r="I181" s="734">
        <v>2278112.2000000002</v>
      </c>
      <c r="J181" s="734">
        <v>2278112.2000000002</v>
      </c>
      <c r="K181" s="734">
        <v>0</v>
      </c>
      <c r="L181" s="734">
        <v>0</v>
      </c>
    </row>
    <row r="182" spans="1:12">
      <c r="A182" s="733" t="s">
        <v>2699</v>
      </c>
      <c r="B182" s="733" t="s">
        <v>281</v>
      </c>
      <c r="F182" s="734">
        <v>4850039</v>
      </c>
      <c r="G182" s="734">
        <v>3587955.69</v>
      </c>
      <c r="H182" s="734">
        <v>3582506.52</v>
      </c>
      <c r="I182" s="734">
        <v>3582506.52</v>
      </c>
      <c r="J182" s="734">
        <v>3582506.52</v>
      </c>
      <c r="K182" s="734">
        <v>5449.17</v>
      </c>
      <c r="L182" s="734">
        <v>5449.17</v>
      </c>
    </row>
    <row r="183" spans="1:12">
      <c r="A183" s="733" t="s">
        <v>2700</v>
      </c>
      <c r="B183" s="733" t="s">
        <v>282</v>
      </c>
      <c r="F183" s="734">
        <v>8382552</v>
      </c>
      <c r="G183" s="734">
        <v>10338297.300000001</v>
      </c>
      <c r="H183" s="734">
        <v>10338297.300000001</v>
      </c>
      <c r="I183" s="734">
        <v>10338297.300000001</v>
      </c>
      <c r="J183" s="734">
        <v>10338297.300000001</v>
      </c>
      <c r="K183" s="734">
        <v>0</v>
      </c>
      <c r="L183" s="734">
        <v>0</v>
      </c>
    </row>
    <row r="184" spans="1:12">
      <c r="A184" s="733" t="s">
        <v>2701</v>
      </c>
      <c r="B184" s="733" t="s">
        <v>291</v>
      </c>
      <c r="F184" s="734">
        <v>0</v>
      </c>
      <c r="G184" s="734">
        <v>2580000</v>
      </c>
      <c r="H184" s="734">
        <v>2580000</v>
      </c>
      <c r="I184" s="734">
        <v>2580000</v>
      </c>
      <c r="J184" s="734">
        <v>2580000</v>
      </c>
      <c r="K184" s="734">
        <v>0</v>
      </c>
      <c r="L184" s="734">
        <v>0</v>
      </c>
    </row>
    <row r="185" spans="1:12">
      <c r="A185" s="733" t="s">
        <v>2702</v>
      </c>
      <c r="B185" s="733" t="s">
        <v>290</v>
      </c>
      <c r="F185" s="734">
        <v>0</v>
      </c>
      <c r="G185" s="734">
        <v>9439328.1999999993</v>
      </c>
      <c r="H185" s="734">
        <v>9439328.1999999993</v>
      </c>
      <c r="I185" s="734">
        <v>9439328.1999999993</v>
      </c>
      <c r="J185" s="734">
        <v>9439328.1999999993</v>
      </c>
      <c r="K185" s="734">
        <v>0</v>
      </c>
      <c r="L185" s="734">
        <v>0</v>
      </c>
    </row>
    <row r="187" spans="1:12">
      <c r="A187" s="732" t="s">
        <v>1118</v>
      </c>
      <c r="B187" s="732" t="s">
        <v>404</v>
      </c>
      <c r="F187" s="740">
        <v>430468392.58999997</v>
      </c>
      <c r="G187" s="740">
        <v>768698367.65999997</v>
      </c>
      <c r="H187" s="740">
        <v>768698367.65999997</v>
      </c>
      <c r="I187" s="740">
        <v>768698367.65999997</v>
      </c>
      <c r="J187" s="740">
        <v>768698367.65999997</v>
      </c>
      <c r="K187" s="735">
        <v>0</v>
      </c>
      <c r="L187" s="735">
        <v>0</v>
      </c>
    </row>
    <row r="188" spans="1:12">
      <c r="A188" s="733" t="s">
        <v>2700</v>
      </c>
      <c r="B188" s="733" t="s">
        <v>282</v>
      </c>
      <c r="F188" s="734">
        <v>430468392.58999997</v>
      </c>
      <c r="G188" s="734">
        <v>716395803.27999997</v>
      </c>
      <c r="H188" s="734">
        <v>716395803.27999997</v>
      </c>
      <c r="I188" s="734">
        <v>716395803.27999997</v>
      </c>
      <c r="J188" s="734">
        <v>716395803.27999997</v>
      </c>
      <c r="K188" s="734">
        <v>0</v>
      </c>
      <c r="L188" s="734">
        <v>0</v>
      </c>
    </row>
    <row r="189" spans="1:12">
      <c r="A189" s="733" t="s">
        <v>2701</v>
      </c>
      <c r="B189" s="733" t="s">
        <v>291</v>
      </c>
      <c r="F189" s="734">
        <v>0</v>
      </c>
      <c r="G189" s="734">
        <v>5302564.38</v>
      </c>
      <c r="H189" s="734">
        <v>5302564.38</v>
      </c>
      <c r="I189" s="734">
        <v>5302564.38</v>
      </c>
      <c r="J189" s="734">
        <v>5302564.38</v>
      </c>
      <c r="K189" s="734">
        <v>0</v>
      </c>
      <c r="L189" s="734">
        <v>0</v>
      </c>
    </row>
    <row r="190" spans="1:12">
      <c r="A190" s="733" t="s">
        <v>2702</v>
      </c>
      <c r="B190" s="733" t="s">
        <v>290</v>
      </c>
      <c r="F190" s="734">
        <v>0</v>
      </c>
      <c r="G190" s="734">
        <v>47000000</v>
      </c>
      <c r="H190" s="734">
        <v>47000000</v>
      </c>
      <c r="I190" s="734">
        <v>47000000</v>
      </c>
      <c r="J190" s="734">
        <v>47000000</v>
      </c>
      <c r="K190" s="734">
        <v>0</v>
      </c>
      <c r="L190" s="734">
        <v>0</v>
      </c>
    </row>
    <row r="192" spans="1:12">
      <c r="A192" s="732" t="s">
        <v>1120</v>
      </c>
      <c r="B192" s="732" t="s">
        <v>405</v>
      </c>
      <c r="F192" s="740">
        <v>111684873.97</v>
      </c>
      <c r="G192" s="740">
        <v>113386679.01000001</v>
      </c>
      <c r="H192" s="740">
        <v>113386679.01000001</v>
      </c>
      <c r="I192" s="740">
        <v>113386679.01000001</v>
      </c>
      <c r="J192" s="740">
        <v>113386679.01000001</v>
      </c>
      <c r="K192" s="735">
        <v>0</v>
      </c>
      <c r="L192" s="735">
        <v>0</v>
      </c>
    </row>
    <row r="193" spans="1:12">
      <c r="A193" s="733" t="s">
        <v>2700</v>
      </c>
      <c r="B193" s="733" t="s">
        <v>282</v>
      </c>
      <c r="F193" s="734">
        <v>111684873.97</v>
      </c>
      <c r="G193" s="734">
        <v>113288161.01000001</v>
      </c>
      <c r="H193" s="734">
        <v>113288161.01000001</v>
      </c>
      <c r="I193" s="734">
        <v>113288161.01000001</v>
      </c>
      <c r="J193" s="734">
        <v>113288161.01000001</v>
      </c>
      <c r="K193" s="734">
        <v>0</v>
      </c>
      <c r="L193" s="734">
        <v>0</v>
      </c>
    </row>
    <row r="194" spans="1:12">
      <c r="A194" s="733" t="s">
        <v>2701</v>
      </c>
      <c r="B194" s="733" t="s">
        <v>291</v>
      </c>
      <c r="F194" s="734">
        <v>0</v>
      </c>
      <c r="G194" s="734">
        <v>98518</v>
      </c>
      <c r="H194" s="734">
        <v>98518</v>
      </c>
      <c r="I194" s="734">
        <v>98518</v>
      </c>
      <c r="J194" s="734">
        <v>98518</v>
      </c>
      <c r="K194" s="734">
        <v>0</v>
      </c>
      <c r="L194" s="734">
        <v>0</v>
      </c>
    </row>
    <row r="196" spans="1:12">
      <c r="A196" s="732" t="s">
        <v>1318</v>
      </c>
      <c r="B196" s="732" t="s">
        <v>406</v>
      </c>
      <c r="F196" s="740">
        <v>237730712.53</v>
      </c>
      <c r="G196" s="740">
        <v>237729419.75</v>
      </c>
      <c r="H196" s="740">
        <v>237729419.75</v>
      </c>
      <c r="I196" s="740">
        <v>237729419.75</v>
      </c>
      <c r="J196" s="740">
        <v>237729419.75</v>
      </c>
      <c r="K196" s="735">
        <v>0</v>
      </c>
      <c r="L196" s="735">
        <v>0</v>
      </c>
    </row>
    <row r="197" spans="1:12">
      <c r="A197" s="733" t="s">
        <v>2700</v>
      </c>
      <c r="B197" s="733" t="s">
        <v>282</v>
      </c>
      <c r="F197" s="734">
        <v>237730712.53</v>
      </c>
      <c r="G197" s="734">
        <v>233336697.86000001</v>
      </c>
      <c r="H197" s="734">
        <v>233336697.86000001</v>
      </c>
      <c r="I197" s="734">
        <v>233336697.86000001</v>
      </c>
      <c r="J197" s="734">
        <v>233336697.86000001</v>
      </c>
      <c r="K197" s="734">
        <v>0</v>
      </c>
      <c r="L197" s="734">
        <v>0</v>
      </c>
    </row>
    <row r="198" spans="1:12">
      <c r="A198" s="733" t="s">
        <v>2701</v>
      </c>
      <c r="B198" s="733" t="s">
        <v>291</v>
      </c>
      <c r="F198" s="734">
        <v>0</v>
      </c>
      <c r="G198" s="734">
        <v>4392721.8899999997</v>
      </c>
      <c r="H198" s="734">
        <v>4392721.8899999997</v>
      </c>
      <c r="I198" s="734">
        <v>4392721.8899999997</v>
      </c>
      <c r="J198" s="734">
        <v>4392721.8899999997</v>
      </c>
      <c r="K198" s="734">
        <v>0</v>
      </c>
      <c r="L198" s="734">
        <v>0</v>
      </c>
    </row>
    <row r="200" spans="1:12">
      <c r="A200" s="732" t="s">
        <v>1320</v>
      </c>
      <c r="B200" s="732" t="s">
        <v>407</v>
      </c>
      <c r="F200" s="740">
        <v>869321393.00999999</v>
      </c>
      <c r="G200" s="740">
        <v>870321363.45000005</v>
      </c>
      <c r="H200" s="740">
        <v>870321363.45000005</v>
      </c>
      <c r="I200" s="740">
        <v>870321363.45000005</v>
      </c>
      <c r="J200" s="740">
        <v>870321363.45000005</v>
      </c>
      <c r="K200" s="735">
        <v>0</v>
      </c>
      <c r="L200" s="735">
        <v>0</v>
      </c>
    </row>
    <row r="201" spans="1:12">
      <c r="A201" s="733" t="s">
        <v>2700</v>
      </c>
      <c r="B201" s="733" t="s">
        <v>282</v>
      </c>
      <c r="F201" s="734">
        <v>869321393.00999999</v>
      </c>
      <c r="G201" s="734">
        <v>851217781.07000005</v>
      </c>
      <c r="H201" s="734">
        <v>851217781.07000005</v>
      </c>
      <c r="I201" s="734">
        <v>851217781.07000005</v>
      </c>
      <c r="J201" s="734">
        <v>851217781.07000005</v>
      </c>
      <c r="K201" s="734">
        <v>0</v>
      </c>
      <c r="L201" s="734">
        <v>0</v>
      </c>
    </row>
    <row r="202" spans="1:12">
      <c r="A202" s="733" t="s">
        <v>2701</v>
      </c>
      <c r="B202" s="733" t="s">
        <v>291</v>
      </c>
      <c r="F202" s="734">
        <v>0</v>
      </c>
      <c r="G202" s="734">
        <v>18103604.379999999</v>
      </c>
      <c r="H202" s="734">
        <v>18103604.379999999</v>
      </c>
      <c r="I202" s="734">
        <v>18103604.379999999</v>
      </c>
      <c r="J202" s="734">
        <v>18103604.379999999</v>
      </c>
      <c r="K202" s="734">
        <v>0</v>
      </c>
      <c r="L202" s="734">
        <v>0</v>
      </c>
    </row>
    <row r="203" spans="1:12">
      <c r="A203" s="733" t="s">
        <v>2702</v>
      </c>
      <c r="B203" s="733" t="s">
        <v>290</v>
      </c>
      <c r="F203" s="734">
        <v>0</v>
      </c>
      <c r="G203" s="734">
        <v>999978</v>
      </c>
      <c r="H203" s="734">
        <v>999978</v>
      </c>
      <c r="I203" s="734">
        <v>999978</v>
      </c>
      <c r="J203" s="734">
        <v>999978</v>
      </c>
      <c r="K203" s="734">
        <v>0</v>
      </c>
      <c r="L203" s="734">
        <v>0</v>
      </c>
    </row>
    <row r="205" spans="1:12">
      <c r="A205" s="732" t="s">
        <v>1518</v>
      </c>
      <c r="B205" s="732" t="s">
        <v>408</v>
      </c>
      <c r="F205" s="740">
        <v>40604283.999999993</v>
      </c>
      <c r="G205" s="740">
        <v>53033746.100000001</v>
      </c>
      <c r="H205" s="740">
        <v>53033746.100000001</v>
      </c>
      <c r="I205" s="740">
        <v>53033746.100000001</v>
      </c>
      <c r="J205" s="740">
        <v>53033746.100000001</v>
      </c>
      <c r="K205" s="735">
        <v>0</v>
      </c>
      <c r="L205" s="735">
        <v>0</v>
      </c>
    </row>
    <row r="206" spans="1:12">
      <c r="A206" s="733" t="s">
        <v>2700</v>
      </c>
      <c r="B206" s="733" t="s">
        <v>282</v>
      </c>
      <c r="F206" s="734">
        <v>40528544.409999996</v>
      </c>
      <c r="G206" s="734">
        <v>45957599.969999999</v>
      </c>
      <c r="H206" s="734">
        <v>45957599.969999999</v>
      </c>
      <c r="I206" s="734">
        <v>45957599.969999999</v>
      </c>
      <c r="J206" s="734">
        <v>45957599.969999999</v>
      </c>
      <c r="K206" s="734">
        <v>0</v>
      </c>
      <c r="L206" s="734">
        <v>0</v>
      </c>
    </row>
    <row r="207" spans="1:12">
      <c r="A207" s="733" t="s">
        <v>2701</v>
      </c>
      <c r="B207" s="733" t="s">
        <v>291</v>
      </c>
      <c r="F207" s="734">
        <v>75739.59</v>
      </c>
      <c r="G207" s="734">
        <v>7076146.1299999999</v>
      </c>
      <c r="H207" s="734">
        <v>7076146.1299999999</v>
      </c>
      <c r="I207" s="734">
        <v>7076146.1299999999</v>
      </c>
      <c r="J207" s="734">
        <v>7076146.1299999999</v>
      </c>
      <c r="K207" s="734">
        <v>0</v>
      </c>
      <c r="L207" s="734">
        <v>0</v>
      </c>
    </row>
    <row r="208" spans="1:12">
      <c r="A208" s="733" t="s">
        <v>2702</v>
      </c>
      <c r="B208" s="733" t="s">
        <v>290</v>
      </c>
      <c r="F208" s="734">
        <v>0</v>
      </c>
      <c r="G208" s="734">
        <v>0</v>
      </c>
      <c r="H208" s="734">
        <v>0</v>
      </c>
      <c r="I208" s="734">
        <v>0</v>
      </c>
      <c r="J208" s="734">
        <v>0</v>
      </c>
      <c r="K208" s="734">
        <v>0</v>
      </c>
      <c r="L208" s="734">
        <v>0</v>
      </c>
    </row>
    <row r="210" spans="1:12">
      <c r="A210" s="732" t="s">
        <v>1520</v>
      </c>
      <c r="B210" s="732" t="s">
        <v>409</v>
      </c>
      <c r="F210" s="740">
        <v>640009266.78999996</v>
      </c>
      <c r="G210" s="740">
        <v>655197352.18999994</v>
      </c>
      <c r="H210" s="740">
        <v>655197352.18999994</v>
      </c>
      <c r="I210" s="740">
        <v>655197352.18999994</v>
      </c>
      <c r="J210" s="740">
        <v>655197352.18999994</v>
      </c>
      <c r="K210" s="735">
        <v>0</v>
      </c>
      <c r="L210" s="735">
        <v>0</v>
      </c>
    </row>
    <row r="211" spans="1:12">
      <c r="A211" s="733" t="s">
        <v>2700</v>
      </c>
      <c r="B211" s="733" t="s">
        <v>282</v>
      </c>
      <c r="F211" s="734">
        <v>640009266.78999996</v>
      </c>
      <c r="G211" s="734">
        <v>653902391.17999995</v>
      </c>
      <c r="H211" s="734">
        <v>653902391.17999995</v>
      </c>
      <c r="I211" s="734">
        <v>653902391.17999995</v>
      </c>
      <c r="J211" s="734">
        <v>653902391.17999995</v>
      </c>
      <c r="K211" s="734">
        <v>0</v>
      </c>
      <c r="L211" s="734">
        <v>0</v>
      </c>
    </row>
    <row r="212" spans="1:12">
      <c r="A212" s="733" t="s">
        <v>2701</v>
      </c>
      <c r="B212" s="733" t="s">
        <v>291</v>
      </c>
      <c r="F212" s="734">
        <v>0</v>
      </c>
      <c r="G212" s="734">
        <v>1294961.01</v>
      </c>
      <c r="H212" s="734">
        <v>1294961.01</v>
      </c>
      <c r="I212" s="734">
        <v>1294961.01</v>
      </c>
      <c r="J212" s="734">
        <v>1294961.01</v>
      </c>
      <c r="K212" s="734">
        <v>0</v>
      </c>
      <c r="L212" s="734">
        <v>0</v>
      </c>
    </row>
    <row r="214" spans="1:12">
      <c r="A214" s="732" t="s">
        <v>1522</v>
      </c>
      <c r="B214" s="732" t="s">
        <v>410</v>
      </c>
      <c r="F214" s="740">
        <v>139137364.59999999</v>
      </c>
      <c r="G214" s="740">
        <v>239257201</v>
      </c>
      <c r="H214" s="740">
        <v>239257201</v>
      </c>
      <c r="I214" s="740">
        <v>239257201</v>
      </c>
      <c r="J214" s="740">
        <v>239257201</v>
      </c>
      <c r="K214" s="735">
        <v>0</v>
      </c>
      <c r="L214" s="735">
        <v>0</v>
      </c>
    </row>
    <row r="215" spans="1:12">
      <c r="A215" s="733" t="s">
        <v>2700</v>
      </c>
      <c r="B215" s="733" t="s">
        <v>282</v>
      </c>
      <c r="F215" s="734">
        <v>139137364.59999999</v>
      </c>
      <c r="G215" s="734">
        <v>214690274.34999999</v>
      </c>
      <c r="H215" s="734">
        <v>214690274.34999999</v>
      </c>
      <c r="I215" s="734">
        <v>214690274.34999999</v>
      </c>
      <c r="J215" s="734">
        <v>214690274.34999999</v>
      </c>
      <c r="K215" s="734">
        <v>0</v>
      </c>
      <c r="L215" s="734">
        <v>0</v>
      </c>
    </row>
    <row r="216" spans="1:12">
      <c r="A216" s="733" t="s">
        <v>2701</v>
      </c>
      <c r="B216" s="733" t="s">
        <v>291</v>
      </c>
      <c r="F216" s="734">
        <v>0</v>
      </c>
      <c r="G216" s="734">
        <v>24566926.649999999</v>
      </c>
      <c r="H216" s="734">
        <v>24566926.649999999</v>
      </c>
      <c r="I216" s="734">
        <v>24566926.649999999</v>
      </c>
      <c r="J216" s="734">
        <v>24566926.649999999</v>
      </c>
      <c r="K216" s="734">
        <v>0</v>
      </c>
      <c r="L216" s="734">
        <v>0</v>
      </c>
    </row>
    <row r="217" spans="1:12">
      <c r="A217" s="733" t="s">
        <v>2702</v>
      </c>
      <c r="B217" s="733" t="s">
        <v>290</v>
      </c>
      <c r="F217" s="734">
        <v>0</v>
      </c>
      <c r="G217" s="734">
        <v>0</v>
      </c>
      <c r="H217" s="734">
        <v>0</v>
      </c>
      <c r="I217" s="734">
        <v>0</v>
      </c>
      <c r="J217" s="734">
        <v>0</v>
      </c>
      <c r="K217" s="734">
        <v>0</v>
      </c>
      <c r="L217" s="734">
        <v>0</v>
      </c>
    </row>
    <row r="219" spans="1:12">
      <c r="A219" s="732" t="s">
        <v>1524</v>
      </c>
      <c r="B219" s="732" t="s">
        <v>411</v>
      </c>
      <c r="F219" s="740">
        <v>12073176</v>
      </c>
      <c r="G219" s="740">
        <v>12005347.16</v>
      </c>
      <c r="H219" s="740">
        <v>12005347.16</v>
      </c>
      <c r="I219" s="740">
        <v>12005347.16</v>
      </c>
      <c r="J219" s="740">
        <v>12005347.16</v>
      </c>
      <c r="K219" s="735">
        <v>0</v>
      </c>
      <c r="L219" s="735">
        <v>0</v>
      </c>
    </row>
    <row r="220" spans="1:12">
      <c r="A220" s="733" t="s">
        <v>2700</v>
      </c>
      <c r="B220" s="733" t="s">
        <v>282</v>
      </c>
      <c r="F220" s="734">
        <v>12073176</v>
      </c>
      <c r="G220" s="734">
        <v>11983040.17</v>
      </c>
      <c r="H220" s="734">
        <v>11983040.17</v>
      </c>
      <c r="I220" s="734">
        <v>11983040.17</v>
      </c>
      <c r="J220" s="734">
        <v>11983040.17</v>
      </c>
      <c r="K220" s="734">
        <v>0</v>
      </c>
      <c r="L220" s="734">
        <v>0</v>
      </c>
    </row>
    <row r="221" spans="1:12">
      <c r="A221" s="733" t="s">
        <v>2701</v>
      </c>
      <c r="B221" s="733" t="s">
        <v>291</v>
      </c>
      <c r="F221" s="734">
        <v>0</v>
      </c>
      <c r="G221" s="734">
        <v>22306.99</v>
      </c>
      <c r="H221" s="734">
        <v>22306.99</v>
      </c>
      <c r="I221" s="734">
        <v>22306.99</v>
      </c>
      <c r="J221" s="734">
        <v>22306.99</v>
      </c>
      <c r="K221" s="734">
        <v>0</v>
      </c>
      <c r="L221" s="734">
        <v>0</v>
      </c>
    </row>
    <row r="223" spans="1:12">
      <c r="A223" s="732" t="s">
        <v>1526</v>
      </c>
      <c r="B223" s="732" t="s">
        <v>412</v>
      </c>
      <c r="F223" s="740">
        <v>30153955.829999998</v>
      </c>
      <c r="G223" s="740">
        <v>35348719.369999997</v>
      </c>
      <c r="H223" s="740">
        <v>35348719.369999997</v>
      </c>
      <c r="I223" s="740">
        <v>35348719.369999997</v>
      </c>
      <c r="J223" s="740">
        <v>35348719.369999997</v>
      </c>
      <c r="K223" s="735">
        <v>0</v>
      </c>
      <c r="L223" s="735">
        <v>0</v>
      </c>
    </row>
    <row r="224" spans="1:12">
      <c r="A224" s="733" t="s">
        <v>2700</v>
      </c>
      <c r="B224" s="733" t="s">
        <v>282</v>
      </c>
      <c r="F224" s="734">
        <v>30153955.829999998</v>
      </c>
      <c r="G224" s="734">
        <v>33438519.129999999</v>
      </c>
      <c r="H224" s="734">
        <v>33438519.129999999</v>
      </c>
      <c r="I224" s="734">
        <v>33438519.129999999</v>
      </c>
      <c r="J224" s="734">
        <v>33438519.129999999</v>
      </c>
      <c r="K224" s="734">
        <v>0</v>
      </c>
      <c r="L224" s="734">
        <v>0</v>
      </c>
    </row>
    <row r="225" spans="1:12">
      <c r="A225" s="733" t="s">
        <v>2701</v>
      </c>
      <c r="B225" s="733" t="s">
        <v>291</v>
      </c>
      <c r="F225" s="734">
        <v>0</v>
      </c>
      <c r="G225" s="734">
        <v>1910200.24</v>
      </c>
      <c r="H225" s="734">
        <v>1910200.24</v>
      </c>
      <c r="I225" s="734">
        <v>1910200.24</v>
      </c>
      <c r="J225" s="734">
        <v>1910200.24</v>
      </c>
      <c r="K225" s="734">
        <v>0</v>
      </c>
      <c r="L225" s="734">
        <v>0</v>
      </c>
    </row>
    <row r="227" spans="1:12">
      <c r="A227" s="732" t="s">
        <v>1528</v>
      </c>
      <c r="B227" s="732" t="s">
        <v>413</v>
      </c>
      <c r="F227" s="740">
        <v>826179286.70000005</v>
      </c>
      <c r="G227" s="740">
        <v>818457938.28999996</v>
      </c>
      <c r="H227" s="740">
        <v>818457938.28999996</v>
      </c>
      <c r="I227" s="740">
        <v>818457938.28999996</v>
      </c>
      <c r="J227" s="740">
        <v>818457938.28999996</v>
      </c>
      <c r="K227" s="735">
        <v>0</v>
      </c>
      <c r="L227" s="735">
        <v>0</v>
      </c>
    </row>
    <row r="228" spans="1:12">
      <c r="A228" s="733" t="s">
        <v>2700</v>
      </c>
      <c r="B228" s="733" t="s">
        <v>282</v>
      </c>
      <c r="F228" s="734">
        <v>826179286.70000005</v>
      </c>
      <c r="G228" s="734">
        <v>815251098.28999996</v>
      </c>
      <c r="H228" s="734">
        <v>815251098.28999996</v>
      </c>
      <c r="I228" s="734">
        <v>815251098.28999996</v>
      </c>
      <c r="J228" s="734">
        <v>815251098.28999996</v>
      </c>
      <c r="K228" s="734">
        <v>0</v>
      </c>
      <c r="L228" s="734">
        <v>0</v>
      </c>
    </row>
    <row r="229" spans="1:12">
      <c r="A229" s="733" t="s">
        <v>2701</v>
      </c>
      <c r="B229" s="733" t="s">
        <v>291</v>
      </c>
      <c r="F229" s="734">
        <v>0</v>
      </c>
      <c r="G229" s="734">
        <v>3206840</v>
      </c>
      <c r="H229" s="734">
        <v>3206840</v>
      </c>
      <c r="I229" s="734">
        <v>3206840</v>
      </c>
      <c r="J229" s="734">
        <v>3206840</v>
      </c>
      <c r="K229" s="734">
        <v>0</v>
      </c>
      <c r="L229" s="734">
        <v>0</v>
      </c>
    </row>
    <row r="231" spans="1:12">
      <c r="A231" s="732" t="s">
        <v>1530</v>
      </c>
      <c r="B231" s="732" t="s">
        <v>414</v>
      </c>
      <c r="F231" s="740">
        <v>58116166.119999997</v>
      </c>
      <c r="G231" s="740">
        <v>59672163.119999997</v>
      </c>
      <c r="H231" s="740">
        <v>59672163.119999997</v>
      </c>
      <c r="I231" s="740">
        <v>59672163.119999997</v>
      </c>
      <c r="J231" s="740">
        <v>59672163.119999997</v>
      </c>
      <c r="K231" s="735">
        <v>0</v>
      </c>
      <c r="L231" s="735">
        <v>0</v>
      </c>
    </row>
    <row r="232" spans="1:12">
      <c r="A232" s="733" t="s">
        <v>2700</v>
      </c>
      <c r="B232" s="733" t="s">
        <v>282</v>
      </c>
      <c r="F232" s="734">
        <v>58116166.119999997</v>
      </c>
      <c r="G232" s="734">
        <v>59636435.119999997</v>
      </c>
      <c r="H232" s="734">
        <v>59636435.119999997</v>
      </c>
      <c r="I232" s="734">
        <v>59636435.119999997</v>
      </c>
      <c r="J232" s="734">
        <v>59636435.119999997</v>
      </c>
      <c r="K232" s="734">
        <v>0</v>
      </c>
      <c r="L232" s="734">
        <v>0</v>
      </c>
    </row>
    <row r="233" spans="1:12">
      <c r="A233" s="733" t="s">
        <v>2701</v>
      </c>
      <c r="B233" s="733" t="s">
        <v>291</v>
      </c>
      <c r="F233" s="734">
        <v>0</v>
      </c>
      <c r="G233" s="734">
        <v>35728</v>
      </c>
      <c r="H233" s="734">
        <v>35728</v>
      </c>
      <c r="I233" s="734">
        <v>35728</v>
      </c>
      <c r="J233" s="734">
        <v>35728</v>
      </c>
      <c r="K233" s="734">
        <v>0</v>
      </c>
      <c r="L233" s="734">
        <v>0</v>
      </c>
    </row>
    <row r="235" spans="1:12">
      <c r="A235" s="732" t="s">
        <v>1532</v>
      </c>
      <c r="B235" s="732" t="s">
        <v>415</v>
      </c>
      <c r="F235" s="740">
        <v>54165536</v>
      </c>
      <c r="G235" s="740">
        <v>53868877.280000001</v>
      </c>
      <c r="H235" s="740">
        <v>53868877.280000001</v>
      </c>
      <c r="I235" s="740">
        <v>53868461.700000003</v>
      </c>
      <c r="J235" s="740">
        <v>53868461.700000003</v>
      </c>
      <c r="K235" s="735">
        <v>415.58</v>
      </c>
      <c r="L235" s="735">
        <v>415.58</v>
      </c>
    </row>
    <row r="236" spans="1:12">
      <c r="A236" s="733" t="s">
        <v>2700</v>
      </c>
      <c r="B236" s="733" t="s">
        <v>282</v>
      </c>
      <c r="F236" s="734">
        <v>54165536</v>
      </c>
      <c r="G236" s="734">
        <v>53676006.420000002</v>
      </c>
      <c r="H236" s="734">
        <v>53676006.420000002</v>
      </c>
      <c r="I236" s="734">
        <v>53675590.840000004</v>
      </c>
      <c r="J236" s="734">
        <v>53675590.840000004</v>
      </c>
      <c r="K236" s="734">
        <v>415.58</v>
      </c>
      <c r="L236" s="734">
        <v>415.58</v>
      </c>
    </row>
    <row r="237" spans="1:12">
      <c r="A237" s="733" t="s">
        <v>2701</v>
      </c>
      <c r="B237" s="733" t="s">
        <v>291</v>
      </c>
      <c r="F237" s="734">
        <v>0</v>
      </c>
      <c r="G237" s="734">
        <v>192870.86</v>
      </c>
      <c r="H237" s="734">
        <v>192870.86</v>
      </c>
      <c r="I237" s="734">
        <v>192870.86</v>
      </c>
      <c r="J237" s="734">
        <v>192870.86</v>
      </c>
      <c r="K237" s="734">
        <v>0</v>
      </c>
      <c r="L237" s="734">
        <v>0</v>
      </c>
    </row>
    <row r="239" spans="1:12">
      <c r="A239" s="732" t="s">
        <v>1534</v>
      </c>
      <c r="B239" s="732" t="s">
        <v>416</v>
      </c>
      <c r="F239" s="740">
        <v>14688813.83</v>
      </c>
      <c r="G239" s="740">
        <v>20688813.760000002</v>
      </c>
      <c r="H239" s="740">
        <v>20688813.760000002</v>
      </c>
      <c r="I239" s="740">
        <v>20688813.760000002</v>
      </c>
      <c r="J239" s="740">
        <v>20688813.760000002</v>
      </c>
      <c r="K239" s="735">
        <v>0</v>
      </c>
      <c r="L239" s="735">
        <v>0</v>
      </c>
    </row>
    <row r="240" spans="1:12">
      <c r="A240" s="733" t="s">
        <v>2700</v>
      </c>
      <c r="B240" s="733" t="s">
        <v>282</v>
      </c>
      <c r="F240" s="734">
        <v>14688813.83</v>
      </c>
      <c r="G240" s="734">
        <v>15622547.880000001</v>
      </c>
      <c r="H240" s="734">
        <v>15622547.880000001</v>
      </c>
      <c r="I240" s="734">
        <v>15622547.880000001</v>
      </c>
      <c r="J240" s="734">
        <v>15622547.880000001</v>
      </c>
      <c r="K240" s="734">
        <v>0</v>
      </c>
      <c r="L240" s="734">
        <v>0</v>
      </c>
    </row>
    <row r="241" spans="1:12">
      <c r="A241" s="733" t="s">
        <v>2701</v>
      </c>
      <c r="B241" s="733" t="s">
        <v>291</v>
      </c>
      <c r="F241" s="734">
        <v>0</v>
      </c>
      <c r="G241" s="734">
        <v>4902605.88</v>
      </c>
      <c r="H241" s="734">
        <v>4902605.88</v>
      </c>
      <c r="I241" s="734">
        <v>4902605.88</v>
      </c>
      <c r="J241" s="734">
        <v>4902605.88</v>
      </c>
      <c r="K241" s="734">
        <v>0</v>
      </c>
      <c r="L241" s="734">
        <v>0</v>
      </c>
    </row>
    <row r="242" spans="1:12">
      <c r="A242" s="733" t="s">
        <v>2702</v>
      </c>
      <c r="B242" s="733" t="s">
        <v>290</v>
      </c>
      <c r="F242" s="734">
        <v>0</v>
      </c>
      <c r="G242" s="734">
        <v>163660</v>
      </c>
      <c r="H242" s="734">
        <v>163660</v>
      </c>
      <c r="I242" s="734">
        <v>163660</v>
      </c>
      <c r="J242" s="734">
        <v>163660</v>
      </c>
      <c r="K242" s="734">
        <v>0</v>
      </c>
      <c r="L242" s="734">
        <v>0</v>
      </c>
    </row>
    <row r="244" spans="1:12">
      <c r="A244" s="732" t="s">
        <v>1718</v>
      </c>
      <c r="B244" s="732" t="s">
        <v>2157</v>
      </c>
      <c r="F244" s="740">
        <v>276966381.49000001</v>
      </c>
      <c r="G244" s="740">
        <v>427622210.99000001</v>
      </c>
      <c r="H244" s="740">
        <v>427584242.97000003</v>
      </c>
      <c r="I244" s="740">
        <v>427574092.69999999</v>
      </c>
      <c r="J244" s="740">
        <v>427574092.69999999</v>
      </c>
      <c r="K244" s="735">
        <v>48118.29</v>
      </c>
      <c r="L244" s="735">
        <v>48118.29</v>
      </c>
    </row>
    <row r="245" spans="1:12">
      <c r="A245" s="733" t="s">
        <v>2700</v>
      </c>
      <c r="B245" s="733" t="s">
        <v>282</v>
      </c>
      <c r="F245" s="734">
        <v>276966381.49000001</v>
      </c>
      <c r="G245" s="734">
        <v>278586158.79000002</v>
      </c>
      <c r="H245" s="734">
        <v>278548190.76999998</v>
      </c>
      <c r="I245" s="734">
        <v>278538040.56</v>
      </c>
      <c r="J245" s="734">
        <v>278538040.56</v>
      </c>
      <c r="K245" s="734">
        <v>48118.23</v>
      </c>
      <c r="L245" s="734">
        <v>48118.23</v>
      </c>
    </row>
    <row r="246" spans="1:12">
      <c r="A246" s="733" t="s">
        <v>2702</v>
      </c>
      <c r="B246" s="733" t="s">
        <v>290</v>
      </c>
      <c r="F246" s="734">
        <v>0</v>
      </c>
      <c r="G246" s="734">
        <v>149036052.19999999</v>
      </c>
      <c r="H246" s="734">
        <v>149036052.19999999</v>
      </c>
      <c r="I246" s="734">
        <v>149036052.13999999</v>
      </c>
      <c r="J246" s="734">
        <v>149036052.13999999</v>
      </c>
      <c r="K246" s="734">
        <v>0.06</v>
      </c>
      <c r="L246" s="734">
        <v>0.06</v>
      </c>
    </row>
    <row r="248" spans="1:12">
      <c r="A248" s="732" t="s">
        <v>1720</v>
      </c>
      <c r="B248" s="732" t="s">
        <v>418</v>
      </c>
      <c r="F248" s="740">
        <v>31649699.09</v>
      </c>
      <c r="G248" s="740">
        <v>32180886.859999999</v>
      </c>
      <c r="H248" s="740">
        <v>32180886.859999999</v>
      </c>
      <c r="I248" s="740">
        <v>32180886.859999999</v>
      </c>
      <c r="J248" s="740">
        <v>32180886.859999999</v>
      </c>
      <c r="K248" s="735">
        <v>0</v>
      </c>
      <c r="L248" s="735">
        <v>0</v>
      </c>
    </row>
    <row r="249" spans="1:12">
      <c r="A249" s="733" t="s">
        <v>2700</v>
      </c>
      <c r="B249" s="733" t="s">
        <v>282</v>
      </c>
      <c r="F249" s="734">
        <v>31649699.09</v>
      </c>
      <c r="G249" s="734">
        <v>32180886.859999999</v>
      </c>
      <c r="H249" s="734">
        <v>32180886.859999999</v>
      </c>
      <c r="I249" s="734">
        <v>32180886.859999999</v>
      </c>
      <c r="J249" s="734">
        <v>32180886.859999999</v>
      </c>
      <c r="K249" s="734">
        <v>0</v>
      </c>
      <c r="L249" s="734">
        <v>0</v>
      </c>
    </row>
    <row r="251" spans="1:12">
      <c r="A251" s="732" t="s">
        <v>1724</v>
      </c>
      <c r="B251" s="732" t="s">
        <v>419</v>
      </c>
      <c r="F251" s="740">
        <v>5599291.7199999997</v>
      </c>
      <c r="G251" s="740">
        <v>5881058.5499999998</v>
      </c>
      <c r="H251" s="740">
        <v>5881058.5499999998</v>
      </c>
      <c r="I251" s="740">
        <v>5881058.5499999998</v>
      </c>
      <c r="J251" s="740">
        <v>5881058.5499999998</v>
      </c>
      <c r="K251" s="735">
        <v>0</v>
      </c>
      <c r="L251" s="735">
        <v>0</v>
      </c>
    </row>
    <row r="252" spans="1:12">
      <c r="A252" s="733" t="s">
        <v>2700</v>
      </c>
      <c r="B252" s="733" t="s">
        <v>282</v>
      </c>
      <c r="F252" s="734">
        <v>5599291.7199999997</v>
      </c>
      <c r="G252" s="734">
        <v>5881058.5499999998</v>
      </c>
      <c r="H252" s="734">
        <v>5881058.5499999998</v>
      </c>
      <c r="I252" s="734">
        <v>5881058.5499999998</v>
      </c>
      <c r="J252" s="734">
        <v>5881058.5499999998</v>
      </c>
      <c r="K252" s="734">
        <v>0</v>
      </c>
      <c r="L252" s="734">
        <v>0</v>
      </c>
    </row>
    <row r="254" spans="1:12">
      <c r="A254" s="732" t="s">
        <v>1728</v>
      </c>
      <c r="B254" s="732" t="s">
        <v>420</v>
      </c>
      <c r="F254" s="740">
        <v>581587524</v>
      </c>
      <c r="G254" s="740">
        <v>577836719</v>
      </c>
      <c r="H254" s="740">
        <v>577526661.60000002</v>
      </c>
      <c r="I254" s="740">
        <v>575963589.60000002</v>
      </c>
      <c r="J254" s="740">
        <v>575963589.60000002</v>
      </c>
      <c r="K254" s="735">
        <v>1873129.4</v>
      </c>
      <c r="L254" s="735">
        <v>1873129.4</v>
      </c>
    </row>
    <row r="255" spans="1:12">
      <c r="A255" s="733" t="s">
        <v>2700</v>
      </c>
      <c r="B255" s="733" t="s">
        <v>282</v>
      </c>
      <c r="F255" s="734">
        <v>581587524</v>
      </c>
      <c r="G255" s="734">
        <v>577836719</v>
      </c>
      <c r="H255" s="734">
        <v>577526661.60000002</v>
      </c>
      <c r="I255" s="734">
        <v>575963589.60000002</v>
      </c>
      <c r="J255" s="734">
        <v>575963589.60000002</v>
      </c>
      <c r="K255" s="734">
        <v>1873129.4</v>
      </c>
      <c r="L255" s="734">
        <v>1873129.4</v>
      </c>
    </row>
    <row r="257" spans="1:12">
      <c r="A257" s="732" t="s">
        <v>1730</v>
      </c>
      <c r="B257" s="732" t="s">
        <v>421</v>
      </c>
      <c r="F257" s="740">
        <v>404819067.20999998</v>
      </c>
      <c r="G257" s="740">
        <v>416237312.63</v>
      </c>
      <c r="H257" s="740">
        <v>415991398.92000002</v>
      </c>
      <c r="I257" s="740">
        <v>415991398.92000002</v>
      </c>
      <c r="J257" s="740">
        <v>415991398.92000002</v>
      </c>
      <c r="K257" s="735">
        <v>245913.71000000119</v>
      </c>
      <c r="L257" s="735">
        <v>245913.71000000119</v>
      </c>
    </row>
    <row r="258" spans="1:12">
      <c r="A258" s="733" t="s">
        <v>2700</v>
      </c>
      <c r="B258" s="733" t="s">
        <v>282</v>
      </c>
      <c r="F258" s="734">
        <v>404819067.20999998</v>
      </c>
      <c r="G258" s="734">
        <v>416237312.63</v>
      </c>
      <c r="H258" s="734">
        <v>415991398.92000002</v>
      </c>
      <c r="I258" s="734">
        <v>415991398.92000002</v>
      </c>
      <c r="J258" s="734">
        <v>415991398.92000002</v>
      </c>
      <c r="K258" s="734">
        <v>245913.71000000119</v>
      </c>
      <c r="L258" s="734">
        <v>245913.71000000119</v>
      </c>
    </row>
    <row r="260" spans="1:12">
      <c r="A260" s="732" t="s">
        <v>1732</v>
      </c>
      <c r="B260" s="732" t="s">
        <v>422</v>
      </c>
      <c r="F260" s="740">
        <v>48009483.719999999</v>
      </c>
      <c r="G260" s="740">
        <v>49932850.729999997</v>
      </c>
      <c r="H260" s="740">
        <v>49925598.689999998</v>
      </c>
      <c r="I260" s="740">
        <v>49737475.390000001</v>
      </c>
      <c r="J260" s="740">
        <v>49737475.390000001</v>
      </c>
      <c r="K260" s="735">
        <v>195375.34</v>
      </c>
      <c r="L260" s="735">
        <v>195375.34</v>
      </c>
    </row>
    <row r="261" spans="1:12">
      <c r="A261" s="733" t="s">
        <v>2700</v>
      </c>
      <c r="B261" s="733" t="s">
        <v>282</v>
      </c>
      <c r="F261" s="734">
        <v>48009483.719999999</v>
      </c>
      <c r="G261" s="734">
        <v>49932850.729999997</v>
      </c>
      <c r="H261" s="734">
        <v>49925598.689999998</v>
      </c>
      <c r="I261" s="734">
        <v>49737475.390000001</v>
      </c>
      <c r="J261" s="734">
        <v>49737475.390000001</v>
      </c>
      <c r="K261" s="734">
        <v>195375.34</v>
      </c>
      <c r="L261" s="734">
        <v>195375.34</v>
      </c>
    </row>
    <row r="263" spans="1:12">
      <c r="A263" s="732" t="s">
        <v>1738</v>
      </c>
      <c r="B263" s="732" t="s">
        <v>2158</v>
      </c>
      <c r="F263" s="740">
        <v>109514630.7</v>
      </c>
      <c r="G263" s="740">
        <v>160542958.65000001</v>
      </c>
      <c r="H263" s="740">
        <v>160542958.65000001</v>
      </c>
      <c r="I263" s="740">
        <v>159957167.84999999</v>
      </c>
      <c r="J263" s="740">
        <v>159957167.84999999</v>
      </c>
      <c r="K263" s="735">
        <v>585790.80000000005</v>
      </c>
      <c r="L263" s="735">
        <v>585790.80000000005</v>
      </c>
    </row>
    <row r="264" spans="1:12">
      <c r="A264" s="733" t="s">
        <v>2700</v>
      </c>
      <c r="B264" s="733" t="s">
        <v>282</v>
      </c>
      <c r="F264" s="734">
        <v>109514630.7</v>
      </c>
      <c r="G264" s="734">
        <v>99307692.969999999</v>
      </c>
      <c r="H264" s="734">
        <v>99307692.969999999</v>
      </c>
      <c r="I264" s="734">
        <v>99307692.969999999</v>
      </c>
      <c r="J264" s="734">
        <v>99307692.969999999</v>
      </c>
      <c r="K264" s="734">
        <v>0</v>
      </c>
      <c r="L264" s="734">
        <v>0</v>
      </c>
    </row>
    <row r="265" spans="1:12">
      <c r="A265" s="733" t="s">
        <v>2701</v>
      </c>
      <c r="B265" s="733" t="s">
        <v>291</v>
      </c>
      <c r="F265" s="734">
        <v>0</v>
      </c>
      <c r="G265" s="734">
        <v>8000000</v>
      </c>
      <c r="H265" s="734">
        <v>8000000</v>
      </c>
      <c r="I265" s="734">
        <v>8000000</v>
      </c>
      <c r="J265" s="734">
        <v>8000000</v>
      </c>
      <c r="K265" s="734">
        <v>0</v>
      </c>
      <c r="L265" s="734">
        <v>0</v>
      </c>
    </row>
    <row r="266" spans="1:12">
      <c r="A266" s="733" t="s">
        <v>2702</v>
      </c>
      <c r="B266" s="733" t="s">
        <v>290</v>
      </c>
      <c r="F266" s="734">
        <v>0</v>
      </c>
      <c r="G266" s="734">
        <v>53235265.68</v>
      </c>
      <c r="H266" s="734">
        <v>53235265.68</v>
      </c>
      <c r="I266" s="734">
        <v>52649474.880000003</v>
      </c>
      <c r="J266" s="734">
        <v>52649474.880000003</v>
      </c>
      <c r="K266" s="734">
        <v>585790.80000000005</v>
      </c>
      <c r="L266" s="734">
        <v>585790.80000000005</v>
      </c>
    </row>
    <row r="268" spans="1:12">
      <c r="A268" s="732" t="s">
        <v>1740</v>
      </c>
      <c r="B268" s="732" t="s">
        <v>2153</v>
      </c>
      <c r="F268" s="740">
        <v>285289404.36000001</v>
      </c>
      <c r="G268" s="740">
        <v>299407745.72999996</v>
      </c>
      <c r="H268" s="740">
        <v>299395353.82999998</v>
      </c>
      <c r="I268" s="740">
        <v>296202330.74999994</v>
      </c>
      <c r="J268" s="740">
        <v>296202330.74999994</v>
      </c>
      <c r="K268" s="735">
        <v>3205414.98</v>
      </c>
      <c r="L268" s="735">
        <v>3205414.98</v>
      </c>
    </row>
    <row r="269" spans="1:12">
      <c r="A269" s="733" t="s">
        <v>2700</v>
      </c>
      <c r="B269" s="733" t="s">
        <v>282</v>
      </c>
      <c r="F269" s="734">
        <v>285289404.36000001</v>
      </c>
      <c r="G269" s="734">
        <v>288895681.51999998</v>
      </c>
      <c r="H269" s="734">
        <v>288883289.62</v>
      </c>
      <c r="I269" s="734">
        <v>288877585.07999998</v>
      </c>
      <c r="J269" s="734">
        <v>288877585.07999998</v>
      </c>
      <c r="K269" s="734">
        <v>18096.439999999999</v>
      </c>
      <c r="L269" s="734">
        <v>18096.439999999999</v>
      </c>
    </row>
    <row r="270" spans="1:12">
      <c r="A270" s="733" t="s">
        <v>2701</v>
      </c>
      <c r="B270" s="733" t="s">
        <v>291</v>
      </c>
      <c r="F270" s="734">
        <v>0</v>
      </c>
      <c r="G270" s="734">
        <v>2965103</v>
      </c>
      <c r="H270" s="734">
        <v>2965103</v>
      </c>
      <c r="I270" s="734">
        <v>2965103</v>
      </c>
      <c r="J270" s="734">
        <v>2965103</v>
      </c>
      <c r="K270" s="734">
        <v>0</v>
      </c>
      <c r="L270" s="734">
        <v>0</v>
      </c>
    </row>
    <row r="271" spans="1:12">
      <c r="A271" s="733" t="s">
        <v>2702</v>
      </c>
      <c r="B271" s="733" t="s">
        <v>290</v>
      </c>
      <c r="F271" s="734">
        <v>0</v>
      </c>
      <c r="G271" s="734">
        <v>7546961.21</v>
      </c>
      <c r="H271" s="734">
        <v>7546961.21</v>
      </c>
      <c r="I271" s="734">
        <v>4359642.67</v>
      </c>
      <c r="J271" s="734">
        <v>4359642.67</v>
      </c>
      <c r="K271" s="734">
        <v>3187318.54</v>
      </c>
      <c r="L271" s="734">
        <v>3187318.54</v>
      </c>
    </row>
    <row r="273" spans="1:12">
      <c r="A273" s="732" t="s">
        <v>1742</v>
      </c>
      <c r="B273" s="732" t="s">
        <v>425</v>
      </c>
      <c r="F273" s="740">
        <v>9263120.1400000006</v>
      </c>
      <c r="G273" s="740">
        <v>24509514.199999999</v>
      </c>
      <c r="H273" s="740">
        <v>24509514.199999999</v>
      </c>
      <c r="I273" s="740">
        <v>24497965.219999999</v>
      </c>
      <c r="J273" s="740">
        <v>24497965.219999999</v>
      </c>
      <c r="K273" s="735">
        <v>11548.979999998808</v>
      </c>
      <c r="L273" s="735">
        <v>11548.979999998808</v>
      </c>
    </row>
    <row r="274" spans="1:12">
      <c r="A274" s="733" t="s">
        <v>2700</v>
      </c>
      <c r="B274" s="733" t="s">
        <v>282</v>
      </c>
      <c r="F274" s="734">
        <v>9263120.1400000006</v>
      </c>
      <c r="G274" s="734">
        <v>18487681.579999998</v>
      </c>
      <c r="H274" s="734">
        <v>18487681.579999998</v>
      </c>
      <c r="I274" s="734">
        <v>18476132.600000001</v>
      </c>
      <c r="J274" s="734">
        <v>18476132.600000001</v>
      </c>
      <c r="K274" s="734">
        <v>11548.979999998808</v>
      </c>
      <c r="L274" s="734">
        <v>11548.979999998808</v>
      </c>
    </row>
    <row r="275" spans="1:12">
      <c r="A275" s="733" t="s">
        <v>2702</v>
      </c>
      <c r="B275" s="733" t="s">
        <v>290</v>
      </c>
      <c r="F275" s="734">
        <v>0</v>
      </c>
      <c r="G275" s="734">
        <v>6021832.6200000001</v>
      </c>
      <c r="H275" s="734">
        <v>6021832.6200000001</v>
      </c>
      <c r="I275" s="734">
        <v>6021832.6200000001</v>
      </c>
      <c r="J275" s="734">
        <v>6021832.6200000001</v>
      </c>
      <c r="K275" s="734">
        <v>0</v>
      </c>
      <c r="L275" s="734">
        <v>0</v>
      </c>
    </row>
    <row r="277" spans="1:12">
      <c r="A277" s="732" t="s">
        <v>1744</v>
      </c>
      <c r="B277" s="732" t="s">
        <v>426</v>
      </c>
      <c r="F277" s="740">
        <v>1807763.9</v>
      </c>
      <c r="G277" s="740">
        <v>1762305.86</v>
      </c>
      <c r="H277" s="740">
        <v>1762305.86</v>
      </c>
      <c r="I277" s="740">
        <v>1762305.86</v>
      </c>
      <c r="J277" s="740">
        <v>1762305.86</v>
      </c>
      <c r="K277" s="735">
        <v>0</v>
      </c>
      <c r="L277" s="735">
        <v>0</v>
      </c>
    </row>
    <row r="278" spans="1:12">
      <c r="A278" s="733" t="s">
        <v>2700</v>
      </c>
      <c r="B278" s="733" t="s">
        <v>282</v>
      </c>
      <c r="F278" s="734">
        <v>1807763.9</v>
      </c>
      <c r="G278" s="734">
        <v>1762305.86</v>
      </c>
      <c r="H278" s="734">
        <v>1762305.86</v>
      </c>
      <c r="I278" s="734">
        <v>1762305.86</v>
      </c>
      <c r="J278" s="734">
        <v>1762305.86</v>
      </c>
      <c r="K278" s="734">
        <v>0</v>
      </c>
      <c r="L278" s="734">
        <v>0</v>
      </c>
    </row>
    <row r="280" spans="1:12">
      <c r="A280" s="732" t="s">
        <v>1746</v>
      </c>
      <c r="B280" s="732" t="s">
        <v>427</v>
      </c>
      <c r="F280" s="740">
        <v>1143582.44</v>
      </c>
      <c r="G280" s="740">
        <v>1271829.0699999998</v>
      </c>
      <c r="H280" s="740">
        <v>1271829.0699999998</v>
      </c>
      <c r="I280" s="740">
        <v>1196333.6200000001</v>
      </c>
      <c r="J280" s="740">
        <v>1187333.6399999999</v>
      </c>
      <c r="K280" s="735">
        <v>75495.449999999852</v>
      </c>
      <c r="L280" s="735">
        <v>84495.429999999847</v>
      </c>
    </row>
    <row r="281" spans="1:12">
      <c r="A281" s="733" t="s">
        <v>2700</v>
      </c>
      <c r="B281" s="733" t="s">
        <v>282</v>
      </c>
      <c r="F281" s="734">
        <v>1143582.44</v>
      </c>
      <c r="G281" s="734">
        <v>1271829.0699999998</v>
      </c>
      <c r="H281" s="734">
        <v>1271829.0699999998</v>
      </c>
      <c r="I281" s="734">
        <v>1196333.6200000001</v>
      </c>
      <c r="J281" s="734">
        <v>1187333.6399999999</v>
      </c>
      <c r="K281" s="734">
        <v>75495.449999999852</v>
      </c>
      <c r="L281" s="734">
        <v>84495.429999999847</v>
      </c>
    </row>
    <row r="283" spans="1:12">
      <c r="A283" s="732" t="s">
        <v>1748</v>
      </c>
      <c r="B283" s="732" t="s">
        <v>428</v>
      </c>
      <c r="F283" s="740">
        <v>4850493.97</v>
      </c>
      <c r="G283" s="740">
        <v>5121067.58</v>
      </c>
      <c r="H283" s="740">
        <v>5112878.16</v>
      </c>
      <c r="I283" s="740">
        <v>5106129.16</v>
      </c>
      <c r="J283" s="740">
        <v>5106129.16</v>
      </c>
      <c r="K283" s="735">
        <v>14938.42</v>
      </c>
      <c r="L283" s="735">
        <v>14938.42</v>
      </c>
    </row>
    <row r="284" spans="1:12">
      <c r="A284" s="733" t="s">
        <v>2700</v>
      </c>
      <c r="B284" s="733" t="s">
        <v>282</v>
      </c>
      <c r="F284" s="734">
        <v>4850493.97</v>
      </c>
      <c r="G284" s="734">
        <v>5121067.58</v>
      </c>
      <c r="H284" s="734">
        <v>5112878.16</v>
      </c>
      <c r="I284" s="734">
        <v>5106129.16</v>
      </c>
      <c r="J284" s="734">
        <v>5106129.16</v>
      </c>
      <c r="K284" s="734">
        <v>14938.42</v>
      </c>
      <c r="L284" s="734">
        <v>14938.42</v>
      </c>
    </row>
    <row r="286" spans="1:12">
      <c r="A286" s="732" t="s">
        <v>1750</v>
      </c>
      <c r="B286" s="732" t="s">
        <v>429</v>
      </c>
      <c r="F286" s="740">
        <v>10152903.810000001</v>
      </c>
      <c r="G286" s="740">
        <v>9740330.3299999982</v>
      </c>
      <c r="H286" s="740">
        <v>9727786.9899999984</v>
      </c>
      <c r="I286" s="740">
        <v>9727786.9899999984</v>
      </c>
      <c r="J286" s="740">
        <v>9727786.9899999984</v>
      </c>
      <c r="K286" s="735">
        <v>12543.34</v>
      </c>
      <c r="L286" s="735">
        <v>12543.34</v>
      </c>
    </row>
    <row r="287" spans="1:12">
      <c r="A287" s="733" t="s">
        <v>2700</v>
      </c>
      <c r="B287" s="733" t="s">
        <v>282</v>
      </c>
      <c r="F287" s="734">
        <v>10152903.810000001</v>
      </c>
      <c r="G287" s="734">
        <v>9740330.3299999982</v>
      </c>
      <c r="H287" s="734">
        <v>9727786.9899999984</v>
      </c>
      <c r="I287" s="734">
        <v>9727786.9899999984</v>
      </c>
      <c r="J287" s="734">
        <v>9727786.9899999984</v>
      </c>
      <c r="K287" s="734">
        <v>12543.34</v>
      </c>
      <c r="L287" s="734">
        <v>12543.34</v>
      </c>
    </row>
    <row r="289" spans="1:12">
      <c r="A289" s="732" t="s">
        <v>1754</v>
      </c>
      <c r="B289" s="732" t="s">
        <v>430</v>
      </c>
      <c r="F289" s="740">
        <v>4005572.37</v>
      </c>
      <c r="G289" s="740">
        <v>3817718.58</v>
      </c>
      <c r="H289" s="740">
        <v>3817718.58</v>
      </c>
      <c r="I289" s="740">
        <v>3485800.85</v>
      </c>
      <c r="J289" s="740">
        <v>3485800.85</v>
      </c>
      <c r="K289" s="735">
        <v>331917.73</v>
      </c>
      <c r="L289" s="735">
        <v>331917.73</v>
      </c>
    </row>
    <row r="290" spans="1:12">
      <c r="A290" s="733" t="s">
        <v>2700</v>
      </c>
      <c r="B290" s="733" t="s">
        <v>282</v>
      </c>
      <c r="F290" s="734">
        <v>4005572.37</v>
      </c>
      <c r="G290" s="734">
        <v>3817718.58</v>
      </c>
      <c r="H290" s="734">
        <v>3817718.58</v>
      </c>
      <c r="I290" s="734">
        <v>3485800.85</v>
      </c>
      <c r="J290" s="734">
        <v>3485800.85</v>
      </c>
      <c r="K290" s="734">
        <v>331917.73</v>
      </c>
      <c r="L290" s="734">
        <v>331917.73</v>
      </c>
    </row>
    <row r="292" spans="1:12">
      <c r="A292" s="732" t="s">
        <v>1756</v>
      </c>
      <c r="B292" s="732" t="s">
        <v>2190</v>
      </c>
      <c r="F292" s="740">
        <v>14412178.9</v>
      </c>
      <c r="G292" s="740">
        <v>21138798.170000002</v>
      </c>
      <c r="H292" s="740">
        <v>21138798.170000002</v>
      </c>
      <c r="I292" s="740">
        <v>21138798.170000002</v>
      </c>
      <c r="J292" s="740">
        <v>21138798.170000002</v>
      </c>
      <c r="K292" s="735">
        <v>0</v>
      </c>
      <c r="L292" s="735">
        <v>0</v>
      </c>
    </row>
    <row r="293" spans="1:12">
      <c r="A293" s="733" t="s">
        <v>2700</v>
      </c>
      <c r="B293" s="733" t="s">
        <v>282</v>
      </c>
      <c r="F293" s="734">
        <v>14412178.9</v>
      </c>
      <c r="G293" s="734">
        <v>21138798.170000002</v>
      </c>
      <c r="H293" s="734">
        <v>21138798.170000002</v>
      </c>
      <c r="I293" s="734">
        <v>21138798.170000002</v>
      </c>
      <c r="J293" s="734">
        <v>21138798.170000002</v>
      </c>
      <c r="K293" s="734">
        <v>0</v>
      </c>
      <c r="L293" s="734">
        <v>0</v>
      </c>
    </row>
    <row r="295" spans="1:12">
      <c r="A295" s="732" t="s">
        <v>1758</v>
      </c>
      <c r="B295" s="732" t="s">
        <v>432</v>
      </c>
      <c r="F295" s="740">
        <v>58636872.109999999</v>
      </c>
      <c r="G295" s="740">
        <v>61927276.899999999</v>
      </c>
      <c r="H295" s="740">
        <v>61927276.899999999</v>
      </c>
      <c r="I295" s="740">
        <v>61927276.899999999</v>
      </c>
      <c r="J295" s="740">
        <v>61927276.899999999</v>
      </c>
      <c r="K295" s="735">
        <v>0</v>
      </c>
      <c r="L295" s="735">
        <v>0</v>
      </c>
    </row>
    <row r="296" spans="1:12">
      <c r="A296" s="733" t="s">
        <v>2700</v>
      </c>
      <c r="B296" s="733" t="s">
        <v>282</v>
      </c>
      <c r="F296" s="734">
        <v>57522107.229999997</v>
      </c>
      <c r="G296" s="734">
        <v>61019025.549999997</v>
      </c>
      <c r="H296" s="734">
        <v>61019025.549999997</v>
      </c>
      <c r="I296" s="734">
        <v>61019025.549999997</v>
      </c>
      <c r="J296" s="734">
        <v>61019025.549999997</v>
      </c>
      <c r="K296" s="734">
        <v>0</v>
      </c>
      <c r="L296" s="734">
        <v>0</v>
      </c>
    </row>
    <row r="297" spans="1:12">
      <c r="A297" s="733" t="s">
        <v>2701</v>
      </c>
      <c r="B297" s="733" t="s">
        <v>291</v>
      </c>
      <c r="F297" s="734">
        <v>1114764.8799999999</v>
      </c>
      <c r="G297" s="734">
        <v>908251.35</v>
      </c>
      <c r="H297" s="734">
        <v>908251.35</v>
      </c>
      <c r="I297" s="734">
        <v>908251.35</v>
      </c>
      <c r="J297" s="734">
        <v>908251.35</v>
      </c>
      <c r="K297" s="734">
        <v>0</v>
      </c>
      <c r="L297" s="734">
        <v>0</v>
      </c>
    </row>
    <row r="299" spans="1:12">
      <c r="A299" s="732" t="s">
        <v>1760</v>
      </c>
      <c r="B299" s="732" t="s">
        <v>433</v>
      </c>
      <c r="F299" s="740">
        <v>4623206.87</v>
      </c>
      <c r="G299" s="740">
        <v>4297306.29</v>
      </c>
      <c r="H299" s="740">
        <v>4297306.29</v>
      </c>
      <c r="I299" s="740">
        <v>4297306.29</v>
      </c>
      <c r="J299" s="740">
        <v>4297306.29</v>
      </c>
      <c r="K299" s="735">
        <v>0</v>
      </c>
      <c r="L299" s="735">
        <v>0</v>
      </c>
    </row>
    <row r="300" spans="1:12">
      <c r="A300" s="733" t="s">
        <v>2700</v>
      </c>
      <c r="B300" s="733" t="s">
        <v>282</v>
      </c>
      <c r="F300" s="734">
        <v>4623206.87</v>
      </c>
      <c r="G300" s="734">
        <v>4297306.29</v>
      </c>
      <c r="H300" s="734">
        <v>4297306.29</v>
      </c>
      <c r="I300" s="734">
        <v>4297306.29</v>
      </c>
      <c r="J300" s="734">
        <v>4297306.29</v>
      </c>
      <c r="K300" s="734">
        <v>0</v>
      </c>
      <c r="L300" s="734">
        <v>0</v>
      </c>
    </row>
    <row r="302" spans="1:12">
      <c r="A302" s="732" t="s">
        <v>1762</v>
      </c>
      <c r="B302" s="732" t="s">
        <v>434</v>
      </c>
      <c r="F302" s="740">
        <v>47999856.329999998</v>
      </c>
      <c r="G302" s="740">
        <v>84942501.060000002</v>
      </c>
      <c r="H302" s="740">
        <v>84942501.060000002</v>
      </c>
      <c r="I302" s="740">
        <v>84942501.060000002</v>
      </c>
      <c r="J302" s="740">
        <v>84942501.060000002</v>
      </c>
      <c r="K302" s="735">
        <v>0</v>
      </c>
      <c r="L302" s="735">
        <v>0</v>
      </c>
    </row>
    <row r="303" spans="1:12">
      <c r="A303" s="733" t="s">
        <v>2700</v>
      </c>
      <c r="B303" s="733" t="s">
        <v>282</v>
      </c>
      <c r="F303" s="734">
        <v>47999856.329999998</v>
      </c>
      <c r="G303" s="734">
        <v>79691701.489999995</v>
      </c>
      <c r="H303" s="734">
        <v>79691701.489999995</v>
      </c>
      <c r="I303" s="734">
        <v>79691701.489999995</v>
      </c>
      <c r="J303" s="734">
        <v>79691701.489999995</v>
      </c>
      <c r="K303" s="734">
        <v>0</v>
      </c>
      <c r="L303" s="734">
        <v>0</v>
      </c>
    </row>
    <row r="304" spans="1:12">
      <c r="A304" s="733" t="s">
        <v>2701</v>
      </c>
      <c r="B304" s="733" t="s">
        <v>291</v>
      </c>
      <c r="F304" s="734">
        <v>0</v>
      </c>
      <c r="G304" s="734">
        <v>750805.24</v>
      </c>
      <c r="H304" s="734">
        <v>750805.24</v>
      </c>
      <c r="I304" s="734">
        <v>750805.24</v>
      </c>
      <c r="J304" s="734">
        <v>750805.24</v>
      </c>
      <c r="K304" s="734">
        <v>0</v>
      </c>
      <c r="L304" s="734">
        <v>0</v>
      </c>
    </row>
    <row r="305" spans="1:12">
      <c r="A305" s="733" t="s">
        <v>2702</v>
      </c>
      <c r="B305" s="733" t="s">
        <v>290</v>
      </c>
      <c r="F305" s="734">
        <v>0</v>
      </c>
      <c r="G305" s="734">
        <v>4499994.33</v>
      </c>
      <c r="H305" s="734">
        <v>4499994.33</v>
      </c>
      <c r="I305" s="734">
        <v>4499994.33</v>
      </c>
      <c r="J305" s="734">
        <v>4499994.33</v>
      </c>
      <c r="K305" s="734">
        <v>0</v>
      </c>
      <c r="L305" s="734">
        <v>0</v>
      </c>
    </row>
    <row r="307" spans="1:12">
      <c r="A307" s="732" t="s">
        <v>1764</v>
      </c>
      <c r="B307" s="732" t="s">
        <v>435</v>
      </c>
      <c r="F307" s="740">
        <v>35647963.140000001</v>
      </c>
      <c r="G307" s="740">
        <v>43041124.299999997</v>
      </c>
      <c r="H307" s="740">
        <v>40646687.280000001</v>
      </c>
      <c r="I307" s="740">
        <v>40646687.280000001</v>
      </c>
      <c r="J307" s="740">
        <v>40646687.280000001</v>
      </c>
      <c r="K307" s="735">
        <v>2394437.02</v>
      </c>
      <c r="L307" s="735">
        <v>2394437.02</v>
      </c>
    </row>
    <row r="308" spans="1:12">
      <c r="A308" s="733" t="s">
        <v>2700</v>
      </c>
      <c r="B308" s="733" t="s">
        <v>282</v>
      </c>
      <c r="F308" s="734">
        <v>27812718.530000001</v>
      </c>
      <c r="G308" s="734">
        <v>34531774.359999999</v>
      </c>
      <c r="H308" s="734">
        <v>32137338.870000001</v>
      </c>
      <c r="I308" s="734">
        <v>32137338.870000001</v>
      </c>
      <c r="J308" s="734">
        <v>32137338.870000001</v>
      </c>
      <c r="K308" s="734">
        <v>2394435.4900000002</v>
      </c>
      <c r="L308" s="734">
        <v>2394435.4900000002</v>
      </c>
    </row>
    <row r="309" spans="1:12">
      <c r="A309" s="733" t="s">
        <v>2701</v>
      </c>
      <c r="B309" s="733" t="s">
        <v>291</v>
      </c>
      <c r="F309" s="734">
        <v>508779.94</v>
      </c>
      <c r="G309" s="734">
        <v>897324.41</v>
      </c>
      <c r="H309" s="734">
        <v>897324.41</v>
      </c>
      <c r="I309" s="734">
        <v>897324.41</v>
      </c>
      <c r="J309" s="734">
        <v>897324.41</v>
      </c>
      <c r="K309" s="734">
        <v>0</v>
      </c>
      <c r="L309" s="734">
        <v>0</v>
      </c>
    </row>
    <row r="310" spans="1:12">
      <c r="A310" s="733" t="s">
        <v>2702</v>
      </c>
      <c r="B310" s="733" t="s">
        <v>290</v>
      </c>
      <c r="F310" s="734">
        <v>7326464.6699999999</v>
      </c>
      <c r="G310" s="734">
        <v>7612025.5300000003</v>
      </c>
      <c r="H310" s="734">
        <v>7612024</v>
      </c>
      <c r="I310" s="734">
        <v>7612024</v>
      </c>
      <c r="J310" s="734">
        <v>7612024</v>
      </c>
      <c r="K310" s="734">
        <v>1.53</v>
      </c>
      <c r="L310" s="734">
        <v>1.53</v>
      </c>
    </row>
    <row r="312" spans="1:12">
      <c r="A312" s="732" t="s">
        <v>1766</v>
      </c>
      <c r="B312" s="732" t="s">
        <v>436</v>
      </c>
      <c r="F312" s="740">
        <v>500771904.13</v>
      </c>
      <c r="G312" s="740">
        <v>503009421.00999999</v>
      </c>
      <c r="H312" s="740">
        <v>503009421.00999999</v>
      </c>
      <c r="I312" s="740">
        <v>503009421.00999999</v>
      </c>
      <c r="J312" s="740">
        <v>502916969.88999999</v>
      </c>
      <c r="K312" s="735">
        <v>0</v>
      </c>
      <c r="L312" s="735">
        <v>92451.12</v>
      </c>
    </row>
    <row r="313" spans="1:12">
      <c r="A313" s="733" t="s">
        <v>2700</v>
      </c>
      <c r="B313" s="733" t="s">
        <v>282</v>
      </c>
      <c r="F313" s="734">
        <v>500771904.13</v>
      </c>
      <c r="G313" s="734">
        <v>503009421.00999999</v>
      </c>
      <c r="H313" s="734">
        <v>503009421.00999999</v>
      </c>
      <c r="I313" s="734">
        <v>503009421.00999999</v>
      </c>
      <c r="J313" s="734">
        <v>502916969.88999999</v>
      </c>
      <c r="K313" s="734">
        <v>0</v>
      </c>
      <c r="L313" s="734">
        <v>92451.12</v>
      </c>
    </row>
    <row r="315" spans="1:12">
      <c r="A315" s="732" t="s">
        <v>1768</v>
      </c>
      <c r="B315" s="732" t="s">
        <v>437</v>
      </c>
      <c r="F315" s="740">
        <v>23632745.73</v>
      </c>
      <c r="G315" s="740">
        <v>30710983.199999999</v>
      </c>
      <c r="H315" s="740">
        <v>30710983.199999999</v>
      </c>
      <c r="I315" s="740">
        <v>30710983.199999999</v>
      </c>
      <c r="J315" s="740">
        <v>30710983.199999999</v>
      </c>
      <c r="K315" s="735">
        <v>0</v>
      </c>
      <c r="L315" s="735">
        <v>0</v>
      </c>
    </row>
    <row r="316" spans="1:12">
      <c r="A316" s="733" t="s">
        <v>2700</v>
      </c>
      <c r="B316" s="733" t="s">
        <v>282</v>
      </c>
      <c r="F316" s="734">
        <v>23632745.73</v>
      </c>
      <c r="G316" s="734">
        <v>30108583.199999999</v>
      </c>
      <c r="H316" s="734">
        <v>30108583.199999999</v>
      </c>
      <c r="I316" s="734">
        <v>30108583.199999999</v>
      </c>
      <c r="J316" s="734">
        <v>30108583.199999999</v>
      </c>
      <c r="K316" s="734">
        <v>0</v>
      </c>
      <c r="L316" s="734">
        <v>0</v>
      </c>
    </row>
    <row r="317" spans="1:12">
      <c r="A317" s="733" t="s">
        <v>2702</v>
      </c>
      <c r="B317" s="733" t="s">
        <v>290</v>
      </c>
      <c r="F317" s="734">
        <v>0</v>
      </c>
      <c r="G317" s="734">
        <v>602400</v>
      </c>
      <c r="H317" s="734">
        <v>602400</v>
      </c>
      <c r="I317" s="734">
        <v>602400</v>
      </c>
      <c r="J317" s="734">
        <v>602400</v>
      </c>
      <c r="K317" s="734">
        <v>0</v>
      </c>
      <c r="L317" s="734">
        <v>0</v>
      </c>
    </row>
    <row r="319" spans="1:12">
      <c r="A319" s="732" t="s">
        <v>1772</v>
      </c>
      <c r="B319" s="732" t="s">
        <v>438</v>
      </c>
      <c r="F319" s="740">
        <v>7243466.6100000003</v>
      </c>
      <c r="G319" s="740">
        <v>11726015.99</v>
      </c>
      <c r="H319" s="740">
        <v>11726015.99</v>
      </c>
      <c r="I319" s="740">
        <v>11726015.99</v>
      </c>
      <c r="J319" s="740">
        <v>11726015.99</v>
      </c>
      <c r="K319" s="735">
        <v>0</v>
      </c>
      <c r="L319" s="735">
        <v>0</v>
      </c>
    </row>
    <row r="320" spans="1:12">
      <c r="A320" s="733" t="s">
        <v>2700</v>
      </c>
      <c r="B320" s="733" t="s">
        <v>282</v>
      </c>
      <c r="F320" s="734">
        <v>7243466.6100000003</v>
      </c>
      <c r="G320" s="734">
        <v>6781482.7999999998</v>
      </c>
      <c r="H320" s="734">
        <v>6781482.7999999998</v>
      </c>
      <c r="I320" s="734">
        <v>6781482.7999999998</v>
      </c>
      <c r="J320" s="734">
        <v>6781482.7999999998</v>
      </c>
      <c r="K320" s="734">
        <v>0</v>
      </c>
      <c r="L320" s="734">
        <v>0</v>
      </c>
    </row>
    <row r="321" spans="1:12">
      <c r="A321" s="733" t="s">
        <v>2702</v>
      </c>
      <c r="B321" s="733" t="s">
        <v>290</v>
      </c>
      <c r="F321" s="734">
        <v>0</v>
      </c>
      <c r="G321" s="734">
        <v>4944533.1900000004</v>
      </c>
      <c r="H321" s="734">
        <v>4944533.1900000004</v>
      </c>
      <c r="I321" s="734">
        <v>4944533.1900000004</v>
      </c>
      <c r="J321" s="734">
        <v>4944533.1900000004</v>
      </c>
      <c r="K321" s="734">
        <v>0</v>
      </c>
      <c r="L321" s="734">
        <v>0</v>
      </c>
    </row>
    <row r="323" spans="1:12">
      <c r="A323" s="732" t="s">
        <v>1776</v>
      </c>
      <c r="B323" s="732" t="s">
        <v>439</v>
      </c>
      <c r="F323" s="740">
        <v>0</v>
      </c>
      <c r="G323" s="740">
        <v>17525428</v>
      </c>
      <c r="H323" s="740">
        <v>17525428</v>
      </c>
      <c r="I323" s="740">
        <v>17525428</v>
      </c>
      <c r="J323" s="740">
        <v>17525428</v>
      </c>
      <c r="K323" s="735">
        <v>0</v>
      </c>
      <c r="L323" s="735">
        <v>0</v>
      </c>
    </row>
    <row r="324" spans="1:12">
      <c r="A324" s="733" t="s">
        <v>2700</v>
      </c>
      <c r="B324" s="733" t="s">
        <v>282</v>
      </c>
      <c r="F324" s="734">
        <v>0</v>
      </c>
      <c r="G324" s="734">
        <v>17525428</v>
      </c>
      <c r="H324" s="734">
        <v>17525428</v>
      </c>
      <c r="I324" s="734">
        <v>17525428</v>
      </c>
      <c r="J324" s="734">
        <v>17525428</v>
      </c>
      <c r="K324" s="734">
        <v>0</v>
      </c>
      <c r="L324" s="734">
        <v>0</v>
      </c>
    </row>
    <row r="326" spans="1:12">
      <c r="A326" s="732" t="s">
        <v>1778</v>
      </c>
      <c r="B326" s="732" t="s">
        <v>440</v>
      </c>
      <c r="F326" s="740">
        <v>0</v>
      </c>
      <c r="G326" s="740">
        <v>19940821.920000002</v>
      </c>
      <c r="H326" s="740">
        <v>19940821.920000002</v>
      </c>
      <c r="I326" s="740">
        <v>19940821.920000002</v>
      </c>
      <c r="J326" s="740">
        <v>19940821.920000002</v>
      </c>
      <c r="K326" s="735">
        <v>0</v>
      </c>
      <c r="L326" s="735">
        <v>0</v>
      </c>
    </row>
    <row r="327" spans="1:12">
      <c r="A327" s="733" t="s">
        <v>2700</v>
      </c>
      <c r="B327" s="733" t="s">
        <v>282</v>
      </c>
      <c r="F327" s="734">
        <v>0</v>
      </c>
      <c r="G327" s="734">
        <v>19940821.920000002</v>
      </c>
      <c r="H327" s="734">
        <v>19940821.920000002</v>
      </c>
      <c r="I327" s="734">
        <v>19940821.920000002</v>
      </c>
      <c r="J327" s="734">
        <v>19940821.920000002</v>
      </c>
      <c r="K327" s="734">
        <v>0</v>
      </c>
      <c r="L327" s="734">
        <v>0</v>
      </c>
    </row>
    <row r="329" spans="1:12">
      <c r="A329" s="732" t="s">
        <v>1780</v>
      </c>
      <c r="B329" s="732" t="s">
        <v>441</v>
      </c>
      <c r="F329" s="740">
        <v>31832064.329999998</v>
      </c>
      <c r="G329" s="740">
        <v>66202906.579999998</v>
      </c>
      <c r="H329" s="740">
        <v>56790397.439999998</v>
      </c>
      <c r="I329" s="740">
        <v>56785796.119999997</v>
      </c>
      <c r="J329" s="740">
        <v>56785796.119999997</v>
      </c>
      <c r="K329" s="735">
        <v>9417110.4600000009</v>
      </c>
      <c r="L329" s="735">
        <v>9417110.4600000009</v>
      </c>
    </row>
    <row r="330" spans="1:12">
      <c r="A330" s="733" t="s">
        <v>2700</v>
      </c>
      <c r="B330" s="733" t="s">
        <v>282</v>
      </c>
      <c r="F330" s="734">
        <v>31832064.329999998</v>
      </c>
      <c r="G330" s="734">
        <v>37426494.07</v>
      </c>
      <c r="H330" s="734">
        <v>37426494.07</v>
      </c>
      <c r="I330" s="734">
        <v>37421892.75</v>
      </c>
      <c r="J330" s="734">
        <v>37421892.75</v>
      </c>
      <c r="K330" s="734">
        <v>4601.32</v>
      </c>
      <c r="L330" s="734">
        <v>4601.32</v>
      </c>
    </row>
    <row r="331" spans="1:12">
      <c r="A331" s="733" t="s">
        <v>2702</v>
      </c>
      <c r="B331" s="733" t="s">
        <v>290</v>
      </c>
      <c r="F331" s="734">
        <v>0</v>
      </c>
      <c r="G331" s="734">
        <v>28776412.510000002</v>
      </c>
      <c r="H331" s="734">
        <v>19363903.370000001</v>
      </c>
      <c r="I331" s="734">
        <v>19363903.370000001</v>
      </c>
      <c r="J331" s="734">
        <v>19363903.370000001</v>
      </c>
      <c r="K331" s="734">
        <v>9412509.1400000006</v>
      </c>
      <c r="L331" s="734">
        <v>9412509.1400000006</v>
      </c>
    </row>
    <row r="333" spans="1:12">
      <c r="A333" s="732" t="s">
        <v>1782</v>
      </c>
      <c r="B333" s="732" t="s">
        <v>442</v>
      </c>
      <c r="F333" s="740">
        <v>25285086.84</v>
      </c>
      <c r="G333" s="740">
        <v>27617156.370000001</v>
      </c>
      <c r="H333" s="740">
        <v>27617156.370000001</v>
      </c>
      <c r="I333" s="740">
        <v>27617156.370000001</v>
      </c>
      <c r="J333" s="740">
        <v>27617156.370000001</v>
      </c>
      <c r="K333" s="735">
        <v>0</v>
      </c>
      <c r="L333" s="735">
        <v>0</v>
      </c>
    </row>
    <row r="334" spans="1:12">
      <c r="A334" s="733" t="s">
        <v>2700</v>
      </c>
      <c r="B334" s="733" t="s">
        <v>282</v>
      </c>
      <c r="F334" s="734">
        <v>25285086.84</v>
      </c>
      <c r="G334" s="734">
        <v>27617156.370000001</v>
      </c>
      <c r="H334" s="734">
        <v>27617156.370000001</v>
      </c>
      <c r="I334" s="734">
        <v>27617156.370000001</v>
      </c>
      <c r="J334" s="734">
        <v>27617156.370000001</v>
      </c>
      <c r="K334" s="734">
        <v>0</v>
      </c>
      <c r="L334" s="734">
        <v>0</v>
      </c>
    </row>
    <row r="336" spans="1:12">
      <c r="A336" s="732" t="s">
        <v>1784</v>
      </c>
      <c r="B336" s="732" t="s">
        <v>443</v>
      </c>
      <c r="F336" s="740">
        <v>11857589.949999999</v>
      </c>
      <c r="G336" s="740">
        <v>16483987.67</v>
      </c>
      <c r="H336" s="740">
        <v>16483987.67</v>
      </c>
      <c r="I336" s="740">
        <v>16483987.67</v>
      </c>
      <c r="J336" s="740">
        <v>16483987.67</v>
      </c>
      <c r="K336" s="735">
        <v>0</v>
      </c>
      <c r="L336" s="735">
        <v>0</v>
      </c>
    </row>
    <row r="337" spans="1:12">
      <c r="A337" s="733" t="s">
        <v>2700</v>
      </c>
      <c r="B337" s="733" t="s">
        <v>282</v>
      </c>
      <c r="F337" s="734">
        <v>10857589.949999999</v>
      </c>
      <c r="G337" s="734">
        <v>15317091.279999999</v>
      </c>
      <c r="H337" s="734">
        <v>15317091.279999999</v>
      </c>
      <c r="I337" s="734">
        <v>15317091.279999999</v>
      </c>
      <c r="J337" s="734">
        <v>15317091.279999999</v>
      </c>
      <c r="K337" s="734">
        <v>0</v>
      </c>
      <c r="L337" s="734">
        <v>0</v>
      </c>
    </row>
    <row r="338" spans="1:12">
      <c r="A338" s="733" t="s">
        <v>2702</v>
      </c>
      <c r="B338" s="733" t="s">
        <v>290</v>
      </c>
      <c r="F338" s="734">
        <v>1000000</v>
      </c>
      <c r="G338" s="734">
        <v>1166896.3899999999</v>
      </c>
      <c r="H338" s="734">
        <v>1166896.3899999999</v>
      </c>
      <c r="I338" s="734">
        <v>1166896.3899999999</v>
      </c>
      <c r="J338" s="734">
        <v>1166896.3899999999</v>
      </c>
      <c r="K338" s="734">
        <v>0</v>
      </c>
      <c r="L338" s="734">
        <v>0</v>
      </c>
    </row>
    <row r="340" spans="1:12">
      <c r="A340" s="732" t="s">
        <v>1786</v>
      </c>
      <c r="B340" s="732" t="s">
        <v>444</v>
      </c>
      <c r="F340" s="740">
        <v>15724947.310000001</v>
      </c>
      <c r="G340" s="740">
        <v>16119365</v>
      </c>
      <c r="H340" s="740">
        <v>12876100.01</v>
      </c>
      <c r="I340" s="740">
        <v>12864845.01</v>
      </c>
      <c r="J340" s="740">
        <v>12862552.01</v>
      </c>
      <c r="K340" s="735">
        <v>3254519.99</v>
      </c>
      <c r="L340" s="735">
        <v>3256812.99</v>
      </c>
    </row>
    <row r="341" spans="1:12">
      <c r="A341" s="733" t="s">
        <v>2700</v>
      </c>
      <c r="B341" s="733" t="s">
        <v>282</v>
      </c>
      <c r="F341" s="734">
        <v>15724947.310000001</v>
      </c>
      <c r="G341" s="734">
        <v>16119365</v>
      </c>
      <c r="H341" s="734">
        <v>12876100.01</v>
      </c>
      <c r="I341" s="734">
        <v>12864845.01</v>
      </c>
      <c r="J341" s="734">
        <v>12862552.01</v>
      </c>
      <c r="K341" s="734">
        <v>3254519.99</v>
      </c>
      <c r="L341" s="734">
        <v>3256812.99</v>
      </c>
    </row>
    <row r="343" spans="1:12">
      <c r="A343" s="732" t="s">
        <v>1788</v>
      </c>
      <c r="B343" s="732" t="s">
        <v>445</v>
      </c>
      <c r="F343" s="740">
        <v>15911045.890000001</v>
      </c>
      <c r="G343" s="740">
        <v>17533467.370000001</v>
      </c>
      <c r="H343" s="740">
        <v>17533253.210000001</v>
      </c>
      <c r="I343" s="740">
        <v>17533253.210000001</v>
      </c>
      <c r="J343" s="740">
        <v>17533253.210000001</v>
      </c>
      <c r="K343" s="735">
        <v>214.16</v>
      </c>
      <c r="L343" s="735">
        <v>214.16</v>
      </c>
    </row>
    <row r="344" spans="1:12">
      <c r="A344" s="733" t="s">
        <v>2700</v>
      </c>
      <c r="B344" s="733" t="s">
        <v>282</v>
      </c>
      <c r="F344" s="734">
        <v>15911045.890000001</v>
      </c>
      <c r="G344" s="734">
        <v>17513467.370000001</v>
      </c>
      <c r="H344" s="734">
        <v>17513253.210000001</v>
      </c>
      <c r="I344" s="734">
        <v>17513253.210000001</v>
      </c>
      <c r="J344" s="734">
        <v>17513253.210000001</v>
      </c>
      <c r="K344" s="734">
        <v>214.16</v>
      </c>
      <c r="L344" s="734">
        <v>214.16</v>
      </c>
    </row>
    <row r="345" spans="1:12">
      <c r="A345" s="733" t="s">
        <v>2701</v>
      </c>
      <c r="B345" s="733" t="s">
        <v>291</v>
      </c>
      <c r="F345" s="734">
        <v>0</v>
      </c>
      <c r="G345" s="734">
        <v>20000</v>
      </c>
      <c r="H345" s="734">
        <v>20000</v>
      </c>
      <c r="I345" s="734">
        <v>20000</v>
      </c>
      <c r="J345" s="734">
        <v>20000</v>
      </c>
      <c r="K345" s="734">
        <v>0</v>
      </c>
      <c r="L345" s="734">
        <v>0</v>
      </c>
    </row>
    <row r="347" spans="1:12">
      <c r="A347" s="732" t="s">
        <v>1792</v>
      </c>
      <c r="B347" s="732" t="s">
        <v>446</v>
      </c>
      <c r="F347" s="740">
        <v>30042001.73</v>
      </c>
      <c r="G347" s="740">
        <v>36906516.259999998</v>
      </c>
      <c r="H347" s="740">
        <v>36906516.259999998</v>
      </c>
      <c r="I347" s="740">
        <v>36906516.259999998</v>
      </c>
      <c r="J347" s="740">
        <v>36906516.259999998</v>
      </c>
      <c r="K347" s="735">
        <v>0</v>
      </c>
      <c r="L347" s="735">
        <v>0</v>
      </c>
    </row>
    <row r="348" spans="1:12">
      <c r="A348" s="733" t="s">
        <v>2700</v>
      </c>
      <c r="B348" s="733" t="s">
        <v>282</v>
      </c>
      <c r="F348" s="734">
        <v>30042001.73</v>
      </c>
      <c r="G348" s="734">
        <v>29501504.010000002</v>
      </c>
      <c r="H348" s="734">
        <v>29501504.010000002</v>
      </c>
      <c r="I348" s="734">
        <v>29501504.010000002</v>
      </c>
      <c r="J348" s="734">
        <v>29501504.010000002</v>
      </c>
      <c r="K348" s="734">
        <v>0</v>
      </c>
      <c r="L348" s="734">
        <v>0</v>
      </c>
    </row>
    <row r="349" spans="1:12">
      <c r="A349" s="733" t="s">
        <v>2701</v>
      </c>
      <c r="B349" s="733" t="s">
        <v>291</v>
      </c>
      <c r="F349" s="734">
        <v>0</v>
      </c>
      <c r="G349" s="734">
        <v>2893446.84</v>
      </c>
      <c r="H349" s="734">
        <v>2893446.84</v>
      </c>
      <c r="I349" s="734">
        <v>2893446.84</v>
      </c>
      <c r="J349" s="734">
        <v>2893446.84</v>
      </c>
      <c r="K349" s="734">
        <v>0</v>
      </c>
      <c r="L349" s="734">
        <v>0</v>
      </c>
    </row>
    <row r="350" spans="1:12">
      <c r="A350" s="733" t="s">
        <v>2702</v>
      </c>
      <c r="B350" s="733" t="s">
        <v>290</v>
      </c>
      <c r="F350" s="734">
        <v>0</v>
      </c>
      <c r="G350" s="734">
        <v>4511565.41</v>
      </c>
      <c r="H350" s="734">
        <v>4511565.41</v>
      </c>
      <c r="I350" s="734">
        <v>4511565.41</v>
      </c>
      <c r="J350" s="734">
        <v>4511565.41</v>
      </c>
      <c r="K350" s="734">
        <v>0</v>
      </c>
      <c r="L350" s="734">
        <v>0</v>
      </c>
    </row>
    <row r="352" spans="1:12">
      <c r="A352" s="732" t="s">
        <v>1794</v>
      </c>
      <c r="B352" s="732" t="s">
        <v>2154</v>
      </c>
      <c r="F352" s="740">
        <v>251842708.84999999</v>
      </c>
      <c r="G352" s="740">
        <v>300732848.56999999</v>
      </c>
      <c r="H352" s="740">
        <v>300730006.55000001</v>
      </c>
      <c r="I352" s="740">
        <v>300730006.55000001</v>
      </c>
      <c r="J352" s="740">
        <v>300730006.55000001</v>
      </c>
      <c r="K352" s="735">
        <v>2842.02</v>
      </c>
      <c r="L352" s="735">
        <v>2842.02</v>
      </c>
    </row>
    <row r="353" spans="1:12">
      <c r="A353" s="733" t="s">
        <v>2700</v>
      </c>
      <c r="B353" s="733" t="s">
        <v>282</v>
      </c>
      <c r="F353" s="734">
        <v>251842708.84999999</v>
      </c>
      <c r="G353" s="734">
        <v>286604091.29000002</v>
      </c>
      <c r="H353" s="734">
        <v>286601249.26999998</v>
      </c>
      <c r="I353" s="734">
        <v>286601249.26999998</v>
      </c>
      <c r="J353" s="734">
        <v>286601249.26999998</v>
      </c>
      <c r="K353" s="734">
        <v>2842.02</v>
      </c>
      <c r="L353" s="734">
        <v>2842.02</v>
      </c>
    </row>
    <row r="354" spans="1:12">
      <c r="A354" s="733" t="s">
        <v>2701</v>
      </c>
      <c r="B354" s="733" t="s">
        <v>291</v>
      </c>
      <c r="F354" s="734">
        <v>0</v>
      </c>
      <c r="G354" s="734">
        <v>5635567</v>
      </c>
      <c r="H354" s="734">
        <v>5635567</v>
      </c>
      <c r="I354" s="734">
        <v>5635567</v>
      </c>
      <c r="J354" s="734">
        <v>5635567</v>
      </c>
      <c r="K354" s="734">
        <v>0</v>
      </c>
      <c r="L354" s="734">
        <v>0</v>
      </c>
    </row>
    <row r="355" spans="1:12">
      <c r="A355" s="733" t="s">
        <v>2702</v>
      </c>
      <c r="B355" s="733" t="s">
        <v>290</v>
      </c>
      <c r="F355" s="734">
        <v>0</v>
      </c>
      <c r="G355" s="734">
        <v>8493190.2799999993</v>
      </c>
      <c r="H355" s="734">
        <v>8493190.2799999993</v>
      </c>
      <c r="I355" s="734">
        <v>8493190.2799999993</v>
      </c>
      <c r="J355" s="734">
        <v>8493190.2799999993</v>
      </c>
      <c r="K355" s="734">
        <v>0</v>
      </c>
      <c r="L355" s="734">
        <v>0</v>
      </c>
    </row>
    <row r="357" spans="1:12">
      <c r="A357" s="732" t="s">
        <v>1796</v>
      </c>
      <c r="B357" s="732" t="s">
        <v>448</v>
      </c>
      <c r="F357" s="740">
        <v>1039737773.71</v>
      </c>
      <c r="G357" s="740">
        <v>3088815962.1399999</v>
      </c>
      <c r="H357" s="740">
        <v>3088815962.1399999</v>
      </c>
      <c r="I357" s="740">
        <v>2817541582.98</v>
      </c>
      <c r="J357" s="740">
        <v>2817541582.98</v>
      </c>
      <c r="K357" s="735">
        <v>271274379.16000003</v>
      </c>
      <c r="L357" s="735">
        <v>271274379.16000003</v>
      </c>
    </row>
    <row r="358" spans="1:12">
      <c r="A358" s="733" t="s">
        <v>2700</v>
      </c>
      <c r="B358" s="733" t="s">
        <v>282</v>
      </c>
      <c r="F358" s="734">
        <v>1039737773.71</v>
      </c>
      <c r="G358" s="734">
        <v>3088815962.1399999</v>
      </c>
      <c r="H358" s="734">
        <v>3088815962.1399999</v>
      </c>
      <c r="I358" s="734">
        <v>2817541582.98</v>
      </c>
      <c r="J358" s="734">
        <v>2817541582.98</v>
      </c>
      <c r="K358" s="734">
        <v>271274379.16000003</v>
      </c>
      <c r="L358" s="734">
        <v>271274379.16000003</v>
      </c>
    </row>
    <row r="359" spans="1:12">
      <c r="A359" s="733" t="s">
        <v>2702</v>
      </c>
      <c r="B359" s="733" t="s">
        <v>290</v>
      </c>
      <c r="F359" s="734">
        <v>0</v>
      </c>
      <c r="G359" s="734">
        <v>0</v>
      </c>
      <c r="H359" s="734">
        <v>0</v>
      </c>
      <c r="I359" s="734">
        <v>0</v>
      </c>
      <c r="J359" s="734">
        <v>0</v>
      </c>
      <c r="K359" s="734">
        <v>0</v>
      </c>
      <c r="L359" s="734">
        <v>0</v>
      </c>
    </row>
    <row r="361" spans="1:12">
      <c r="A361" s="732" t="s">
        <v>1798</v>
      </c>
      <c r="B361" s="732" t="s">
        <v>449</v>
      </c>
      <c r="F361" s="740">
        <v>374133890.99000001</v>
      </c>
      <c r="G361" s="740">
        <v>375921724.56</v>
      </c>
      <c r="H361" s="740">
        <v>375921724.56</v>
      </c>
      <c r="I361" s="740">
        <v>375910121.25999999</v>
      </c>
      <c r="J361" s="740">
        <v>375771376.25999999</v>
      </c>
      <c r="K361" s="735">
        <v>11603.3</v>
      </c>
      <c r="L361" s="735">
        <v>150348.29999999999</v>
      </c>
    </row>
    <row r="362" spans="1:12">
      <c r="A362" s="733" t="s">
        <v>2700</v>
      </c>
      <c r="B362" s="733" t="s">
        <v>282</v>
      </c>
      <c r="F362" s="734">
        <v>374133890.99000001</v>
      </c>
      <c r="G362" s="734">
        <v>369090299.70999998</v>
      </c>
      <c r="H362" s="734">
        <v>369090299.70999998</v>
      </c>
      <c r="I362" s="734">
        <v>369078696.41000003</v>
      </c>
      <c r="J362" s="734">
        <v>368939951.41000003</v>
      </c>
      <c r="K362" s="734">
        <v>11603.3</v>
      </c>
      <c r="L362" s="734">
        <v>150348.29999999999</v>
      </c>
    </row>
    <row r="363" spans="1:12">
      <c r="A363" s="733" t="s">
        <v>2701</v>
      </c>
      <c r="B363" s="733" t="s">
        <v>291</v>
      </c>
      <c r="F363" s="734">
        <v>0</v>
      </c>
      <c r="G363" s="734">
        <v>0</v>
      </c>
      <c r="H363" s="734">
        <v>0</v>
      </c>
      <c r="I363" s="734">
        <v>0</v>
      </c>
      <c r="J363" s="734">
        <v>0</v>
      </c>
      <c r="K363" s="734">
        <v>0</v>
      </c>
      <c r="L363" s="734">
        <v>0</v>
      </c>
    </row>
    <row r="364" spans="1:12">
      <c r="A364" s="733" t="s">
        <v>2703</v>
      </c>
      <c r="B364" s="733" t="s">
        <v>297</v>
      </c>
      <c r="F364" s="734">
        <v>0</v>
      </c>
      <c r="G364" s="734">
        <v>6831424.8499999996</v>
      </c>
      <c r="H364" s="734">
        <v>6831424.8499999996</v>
      </c>
      <c r="I364" s="734">
        <v>6831424.8499999996</v>
      </c>
      <c r="J364" s="734">
        <v>6831424.8499999996</v>
      </c>
      <c r="K364" s="734">
        <v>0</v>
      </c>
      <c r="L364" s="734">
        <v>0</v>
      </c>
    </row>
    <row r="366" spans="1:12">
      <c r="A366" s="732" t="s">
        <v>1800</v>
      </c>
      <c r="B366" s="732" t="s">
        <v>450</v>
      </c>
      <c r="F366" s="740">
        <v>16286730.27</v>
      </c>
      <c r="G366" s="740">
        <v>21670660.390000001</v>
      </c>
      <c r="H366" s="740">
        <v>21670660.390000001</v>
      </c>
      <c r="I366" s="740">
        <v>21670660.390000001</v>
      </c>
      <c r="J366" s="740">
        <v>21670660.390000001</v>
      </c>
      <c r="K366" s="735">
        <v>0</v>
      </c>
      <c r="L366" s="735">
        <v>0</v>
      </c>
    </row>
    <row r="367" spans="1:12">
      <c r="A367" s="733" t="s">
        <v>2700</v>
      </c>
      <c r="B367" s="733" t="s">
        <v>282</v>
      </c>
      <c r="F367" s="734">
        <v>16286730.27</v>
      </c>
      <c r="G367" s="734">
        <v>16105130.85</v>
      </c>
      <c r="H367" s="734">
        <v>16105130.85</v>
      </c>
      <c r="I367" s="734">
        <v>16105130.85</v>
      </c>
      <c r="J367" s="734">
        <v>16105130.85</v>
      </c>
      <c r="K367" s="734">
        <v>0</v>
      </c>
      <c r="L367" s="734">
        <v>0</v>
      </c>
    </row>
    <row r="368" spans="1:12">
      <c r="A368" s="733" t="s">
        <v>2701</v>
      </c>
      <c r="B368" s="733" t="s">
        <v>291</v>
      </c>
      <c r="F368" s="734">
        <v>0</v>
      </c>
      <c r="G368" s="734">
        <v>2893446.87</v>
      </c>
      <c r="H368" s="734">
        <v>2893446.87</v>
      </c>
      <c r="I368" s="734">
        <v>2893446.87</v>
      </c>
      <c r="J368" s="734">
        <v>2893446.87</v>
      </c>
      <c r="K368" s="734">
        <v>0</v>
      </c>
      <c r="L368" s="734">
        <v>0</v>
      </c>
    </row>
    <row r="369" spans="1:12">
      <c r="A369" s="733" t="s">
        <v>2702</v>
      </c>
      <c r="B369" s="733" t="s">
        <v>290</v>
      </c>
      <c r="F369" s="734">
        <v>0</v>
      </c>
      <c r="G369" s="734">
        <v>2672082.67</v>
      </c>
      <c r="H369" s="734">
        <v>2672082.67</v>
      </c>
      <c r="I369" s="734">
        <v>2672082.67</v>
      </c>
      <c r="J369" s="734">
        <v>2672082.67</v>
      </c>
      <c r="K369" s="734">
        <v>0</v>
      </c>
      <c r="L369" s="734">
        <v>0</v>
      </c>
    </row>
    <row r="371" spans="1:12">
      <c r="A371" s="732" t="s">
        <v>1802</v>
      </c>
      <c r="B371" s="732" t="s">
        <v>451</v>
      </c>
      <c r="F371" s="740">
        <v>16138059.57</v>
      </c>
      <c r="G371" s="740">
        <v>27580016.41</v>
      </c>
      <c r="H371" s="740">
        <v>27580016.41</v>
      </c>
      <c r="I371" s="740">
        <v>27580016.41</v>
      </c>
      <c r="J371" s="740">
        <v>27580016.41</v>
      </c>
      <c r="K371" s="735">
        <v>0</v>
      </c>
      <c r="L371" s="735">
        <v>0</v>
      </c>
    </row>
    <row r="372" spans="1:12">
      <c r="A372" s="733" t="s">
        <v>2700</v>
      </c>
      <c r="B372" s="733" t="s">
        <v>282</v>
      </c>
      <c r="F372" s="734">
        <v>16138059.57</v>
      </c>
      <c r="G372" s="734">
        <v>16138059.57</v>
      </c>
      <c r="H372" s="734">
        <v>16138059.57</v>
      </c>
      <c r="I372" s="734">
        <v>16138059.57</v>
      </c>
      <c r="J372" s="734">
        <v>16138059.57</v>
      </c>
      <c r="K372" s="734">
        <v>0</v>
      </c>
      <c r="L372" s="734">
        <v>0</v>
      </c>
    </row>
    <row r="373" spans="1:12">
      <c r="A373" s="733" t="s">
        <v>2701</v>
      </c>
      <c r="B373" s="733" t="s">
        <v>291</v>
      </c>
      <c r="F373" s="734">
        <v>0</v>
      </c>
      <c r="G373" s="734">
        <v>2893446.87</v>
      </c>
      <c r="H373" s="734">
        <v>2893446.87</v>
      </c>
      <c r="I373" s="734">
        <v>2893446.87</v>
      </c>
      <c r="J373" s="734">
        <v>2893446.87</v>
      </c>
      <c r="K373" s="734">
        <v>0</v>
      </c>
      <c r="L373" s="734">
        <v>0</v>
      </c>
    </row>
    <row r="374" spans="1:12">
      <c r="A374" s="733" t="s">
        <v>2702</v>
      </c>
      <c r="B374" s="733" t="s">
        <v>290</v>
      </c>
      <c r="F374" s="734">
        <v>0</v>
      </c>
      <c r="G374" s="734">
        <v>8548509.9700000007</v>
      </c>
      <c r="H374" s="734">
        <v>8548509.9700000007</v>
      </c>
      <c r="I374" s="734">
        <v>8548509.9700000007</v>
      </c>
      <c r="J374" s="734">
        <v>8548509.9700000007</v>
      </c>
      <c r="K374" s="734">
        <v>0</v>
      </c>
      <c r="L374" s="734">
        <v>0</v>
      </c>
    </row>
    <row r="376" spans="1:12">
      <c r="A376" s="732" t="s">
        <v>1804</v>
      </c>
      <c r="B376" s="732" t="s">
        <v>452</v>
      </c>
      <c r="F376" s="740">
        <v>14721381.859999999</v>
      </c>
      <c r="G376" s="740">
        <v>21419329.300000001</v>
      </c>
      <c r="H376" s="740">
        <v>21419329.300000001</v>
      </c>
      <c r="I376" s="740">
        <v>21419329.300000001</v>
      </c>
      <c r="J376" s="740">
        <v>21419329.300000001</v>
      </c>
      <c r="K376" s="735">
        <v>0</v>
      </c>
      <c r="L376" s="735">
        <v>0</v>
      </c>
    </row>
    <row r="377" spans="1:12">
      <c r="A377" s="733" t="s">
        <v>2700</v>
      </c>
      <c r="B377" s="733" t="s">
        <v>282</v>
      </c>
      <c r="F377" s="734">
        <v>14721381.859999999</v>
      </c>
      <c r="G377" s="734">
        <v>14589457.43</v>
      </c>
      <c r="H377" s="734">
        <v>14589457.43</v>
      </c>
      <c r="I377" s="734">
        <v>14589457.43</v>
      </c>
      <c r="J377" s="734">
        <v>14589457.43</v>
      </c>
      <c r="K377" s="734">
        <v>0</v>
      </c>
      <c r="L377" s="734">
        <v>0</v>
      </c>
    </row>
    <row r="378" spans="1:12">
      <c r="A378" s="733" t="s">
        <v>2701</v>
      </c>
      <c r="B378" s="733" t="s">
        <v>291</v>
      </c>
      <c r="F378" s="734">
        <v>0</v>
      </c>
      <c r="G378" s="734">
        <v>2893446.87</v>
      </c>
      <c r="H378" s="734">
        <v>2893446.87</v>
      </c>
      <c r="I378" s="734">
        <v>2893446.87</v>
      </c>
      <c r="J378" s="734">
        <v>2893446.87</v>
      </c>
      <c r="K378" s="734">
        <v>0</v>
      </c>
      <c r="L378" s="734">
        <v>0</v>
      </c>
    </row>
    <row r="379" spans="1:12">
      <c r="A379" s="733" t="s">
        <v>2702</v>
      </c>
      <c r="B379" s="733" t="s">
        <v>290</v>
      </c>
      <c r="F379" s="734">
        <v>0</v>
      </c>
      <c r="G379" s="734">
        <v>3936425</v>
      </c>
      <c r="H379" s="734">
        <v>3936425</v>
      </c>
      <c r="I379" s="734">
        <v>3936425</v>
      </c>
      <c r="J379" s="734">
        <v>3936425</v>
      </c>
      <c r="K379" s="734">
        <v>0</v>
      </c>
      <c r="L379" s="734">
        <v>0</v>
      </c>
    </row>
    <row r="381" spans="1:12">
      <c r="A381" s="732" t="s">
        <v>1806</v>
      </c>
      <c r="B381" s="732" t="s">
        <v>453</v>
      </c>
      <c r="F381" s="740">
        <v>20770478.390000001</v>
      </c>
      <c r="G381" s="740">
        <v>33175265.289999999</v>
      </c>
      <c r="H381" s="740">
        <v>33175265.289999999</v>
      </c>
      <c r="I381" s="740">
        <v>33175265.289999999</v>
      </c>
      <c r="J381" s="740">
        <v>33175265.289999999</v>
      </c>
      <c r="K381" s="735">
        <v>0</v>
      </c>
      <c r="L381" s="735">
        <v>0</v>
      </c>
    </row>
    <row r="382" spans="1:12">
      <c r="A382" s="733" t="s">
        <v>2700</v>
      </c>
      <c r="B382" s="733" t="s">
        <v>282</v>
      </c>
      <c r="F382" s="734">
        <v>20770478.390000001</v>
      </c>
      <c r="G382" s="734">
        <v>20770478.390000001</v>
      </c>
      <c r="H382" s="734">
        <v>20770478.390000001</v>
      </c>
      <c r="I382" s="734">
        <v>20770478.390000001</v>
      </c>
      <c r="J382" s="734">
        <v>20770478.390000001</v>
      </c>
      <c r="K382" s="734">
        <v>0</v>
      </c>
      <c r="L382" s="734">
        <v>0</v>
      </c>
    </row>
    <row r="383" spans="1:12">
      <c r="A383" s="733" t="s">
        <v>2701</v>
      </c>
      <c r="B383" s="733" t="s">
        <v>291</v>
      </c>
      <c r="F383" s="734">
        <v>0</v>
      </c>
      <c r="G383" s="734">
        <v>2893446.87</v>
      </c>
      <c r="H383" s="734">
        <v>2893446.87</v>
      </c>
      <c r="I383" s="734">
        <v>2893446.87</v>
      </c>
      <c r="J383" s="734">
        <v>2893446.87</v>
      </c>
      <c r="K383" s="734">
        <v>0</v>
      </c>
      <c r="L383" s="734">
        <v>0</v>
      </c>
    </row>
    <row r="384" spans="1:12">
      <c r="A384" s="733" t="s">
        <v>2702</v>
      </c>
      <c r="B384" s="733" t="s">
        <v>290</v>
      </c>
      <c r="F384" s="734">
        <v>0</v>
      </c>
      <c r="G384" s="734">
        <v>9511340.0299999993</v>
      </c>
      <c r="H384" s="734">
        <v>9511340.0299999993</v>
      </c>
      <c r="I384" s="734">
        <v>9511340.0299999993</v>
      </c>
      <c r="J384" s="734">
        <v>9511340.0299999993</v>
      </c>
      <c r="K384" s="734">
        <v>0</v>
      </c>
      <c r="L384" s="734">
        <v>0</v>
      </c>
    </row>
    <row r="386" spans="1:12">
      <c r="A386" s="732" t="s">
        <v>1808</v>
      </c>
      <c r="B386" s="732" t="s">
        <v>454</v>
      </c>
      <c r="F386" s="740">
        <v>61438624.5</v>
      </c>
      <c r="G386" s="740">
        <v>98486672.400000006</v>
      </c>
      <c r="H386" s="740">
        <v>98486672.400000006</v>
      </c>
      <c r="I386" s="740">
        <v>98486672.400000006</v>
      </c>
      <c r="J386" s="740">
        <v>98486672.400000006</v>
      </c>
      <c r="K386" s="735">
        <v>0</v>
      </c>
      <c r="L386" s="735">
        <v>0</v>
      </c>
    </row>
    <row r="387" spans="1:12">
      <c r="A387" s="733" t="s">
        <v>2700</v>
      </c>
      <c r="B387" s="733" t="s">
        <v>282</v>
      </c>
      <c r="F387" s="734">
        <v>61438624.5</v>
      </c>
      <c r="G387" s="734">
        <v>61438624.5</v>
      </c>
      <c r="H387" s="734">
        <v>61438624.5</v>
      </c>
      <c r="I387" s="734">
        <v>61438624.5</v>
      </c>
      <c r="J387" s="734">
        <v>61438624.5</v>
      </c>
      <c r="K387" s="734">
        <v>0</v>
      </c>
      <c r="L387" s="734">
        <v>0</v>
      </c>
    </row>
    <row r="388" spans="1:12">
      <c r="A388" s="733" t="s">
        <v>2701</v>
      </c>
      <c r="B388" s="733" t="s">
        <v>291</v>
      </c>
      <c r="F388" s="734">
        <v>0</v>
      </c>
      <c r="G388" s="734">
        <v>2893446.87</v>
      </c>
      <c r="H388" s="734">
        <v>2893446.87</v>
      </c>
      <c r="I388" s="734">
        <v>2893446.87</v>
      </c>
      <c r="J388" s="734">
        <v>2893446.87</v>
      </c>
      <c r="K388" s="734">
        <v>0</v>
      </c>
      <c r="L388" s="734">
        <v>0</v>
      </c>
    </row>
    <row r="389" spans="1:12">
      <c r="A389" s="733" t="s">
        <v>2702</v>
      </c>
      <c r="B389" s="733" t="s">
        <v>290</v>
      </c>
      <c r="F389" s="734">
        <v>0</v>
      </c>
      <c r="G389" s="734">
        <v>34154601.030000001</v>
      </c>
      <c r="H389" s="734">
        <v>34154601.030000001</v>
      </c>
      <c r="I389" s="734">
        <v>34154601.030000001</v>
      </c>
      <c r="J389" s="734">
        <v>34154601.030000001</v>
      </c>
      <c r="K389" s="734">
        <v>0</v>
      </c>
      <c r="L389" s="734">
        <v>0</v>
      </c>
    </row>
    <row r="391" spans="1:12">
      <c r="A391" s="732" t="s">
        <v>1810</v>
      </c>
      <c r="B391" s="732" t="s">
        <v>455</v>
      </c>
      <c r="F391" s="740">
        <v>61391396.939999998</v>
      </c>
      <c r="G391" s="740">
        <v>84265316.810000002</v>
      </c>
      <c r="H391" s="740">
        <v>84265316.810000002</v>
      </c>
      <c r="I391" s="740">
        <v>84265316.810000002</v>
      </c>
      <c r="J391" s="740">
        <v>84265316.810000002</v>
      </c>
      <c r="K391" s="735">
        <v>0</v>
      </c>
      <c r="L391" s="735">
        <v>0</v>
      </c>
    </row>
    <row r="392" spans="1:12">
      <c r="A392" s="733" t="s">
        <v>2700</v>
      </c>
      <c r="B392" s="733" t="s">
        <v>282</v>
      </c>
      <c r="F392" s="734">
        <v>61391396.939999998</v>
      </c>
      <c r="G392" s="734">
        <v>61391396.939999998</v>
      </c>
      <c r="H392" s="734">
        <v>61391396.939999998</v>
      </c>
      <c r="I392" s="734">
        <v>61391396.939999998</v>
      </c>
      <c r="J392" s="734">
        <v>61391396.939999998</v>
      </c>
      <c r="K392" s="734">
        <v>0</v>
      </c>
      <c r="L392" s="734">
        <v>0</v>
      </c>
    </row>
    <row r="393" spans="1:12">
      <c r="A393" s="733" t="s">
        <v>2701</v>
      </c>
      <c r="B393" s="733" t="s">
        <v>291</v>
      </c>
      <c r="F393" s="734">
        <v>0</v>
      </c>
      <c r="G393" s="734">
        <v>2893446.87</v>
      </c>
      <c r="H393" s="734">
        <v>2893446.87</v>
      </c>
      <c r="I393" s="734">
        <v>2893446.87</v>
      </c>
      <c r="J393" s="734">
        <v>2893446.87</v>
      </c>
      <c r="K393" s="734">
        <v>0</v>
      </c>
      <c r="L393" s="734">
        <v>0</v>
      </c>
    </row>
    <row r="394" spans="1:12">
      <c r="A394" s="733" t="s">
        <v>2702</v>
      </c>
      <c r="B394" s="733" t="s">
        <v>290</v>
      </c>
      <c r="F394" s="734">
        <v>0</v>
      </c>
      <c r="G394" s="734">
        <v>19980473</v>
      </c>
      <c r="H394" s="734">
        <v>19980473</v>
      </c>
      <c r="I394" s="734">
        <v>19980473</v>
      </c>
      <c r="J394" s="734">
        <v>19980473</v>
      </c>
      <c r="K394" s="734">
        <v>0</v>
      </c>
      <c r="L394" s="734">
        <v>0</v>
      </c>
    </row>
    <row r="396" spans="1:12">
      <c r="A396" s="732" t="s">
        <v>1812</v>
      </c>
      <c r="B396" s="732" t="s">
        <v>456</v>
      </c>
      <c r="F396" s="740">
        <v>101951301.38</v>
      </c>
      <c r="G396" s="740">
        <v>136351034.00999999</v>
      </c>
      <c r="H396" s="740">
        <v>136344577.91</v>
      </c>
      <c r="I396" s="740">
        <v>136344577.91</v>
      </c>
      <c r="J396" s="740">
        <v>136344577.91</v>
      </c>
      <c r="K396" s="735">
        <v>6456.1</v>
      </c>
      <c r="L396" s="735">
        <v>6456.1</v>
      </c>
    </row>
    <row r="397" spans="1:12">
      <c r="A397" s="733" t="s">
        <v>2700</v>
      </c>
      <c r="B397" s="733" t="s">
        <v>282</v>
      </c>
      <c r="F397" s="734">
        <v>101951301.38</v>
      </c>
      <c r="G397" s="734">
        <v>101951301.38</v>
      </c>
      <c r="H397" s="734">
        <v>101944845.28</v>
      </c>
      <c r="I397" s="734">
        <v>101944845.28</v>
      </c>
      <c r="J397" s="734">
        <v>101944845.28</v>
      </c>
      <c r="K397" s="734">
        <v>6456.1</v>
      </c>
      <c r="L397" s="734">
        <v>6456.1</v>
      </c>
    </row>
    <row r="398" spans="1:12">
      <c r="A398" s="733" t="s">
        <v>2701</v>
      </c>
      <c r="B398" s="733" t="s">
        <v>291</v>
      </c>
      <c r="F398" s="734">
        <v>0</v>
      </c>
      <c r="G398" s="734">
        <v>2893446.87</v>
      </c>
      <c r="H398" s="734">
        <v>2893446.87</v>
      </c>
      <c r="I398" s="734">
        <v>2893446.87</v>
      </c>
      <c r="J398" s="734">
        <v>2893446.87</v>
      </c>
      <c r="K398" s="734">
        <v>0</v>
      </c>
      <c r="L398" s="734">
        <v>0</v>
      </c>
    </row>
    <row r="399" spans="1:12">
      <c r="A399" s="733" t="s">
        <v>2702</v>
      </c>
      <c r="B399" s="733" t="s">
        <v>290</v>
      </c>
      <c r="F399" s="734">
        <v>0</v>
      </c>
      <c r="G399" s="734">
        <v>31506285.760000002</v>
      </c>
      <c r="H399" s="734">
        <v>31506285.760000002</v>
      </c>
      <c r="I399" s="734">
        <v>31506285.760000002</v>
      </c>
      <c r="J399" s="734">
        <v>31506285.760000002</v>
      </c>
      <c r="K399" s="734">
        <v>0</v>
      </c>
      <c r="L399" s="734">
        <v>0</v>
      </c>
    </row>
    <row r="401" spans="1:12">
      <c r="A401" s="732" t="s">
        <v>1814</v>
      </c>
      <c r="B401" s="732" t="s">
        <v>457</v>
      </c>
      <c r="F401" s="740">
        <v>79294101.950000003</v>
      </c>
      <c r="G401" s="740">
        <v>163255269.03999999</v>
      </c>
      <c r="H401" s="740">
        <v>163255269.03999999</v>
      </c>
      <c r="I401" s="740">
        <v>163255269.03999999</v>
      </c>
      <c r="J401" s="740">
        <v>163255269.03999999</v>
      </c>
      <c r="K401" s="735">
        <v>0</v>
      </c>
      <c r="L401" s="735">
        <v>0</v>
      </c>
    </row>
    <row r="402" spans="1:12">
      <c r="A402" s="733" t="s">
        <v>2700</v>
      </c>
      <c r="B402" s="733" t="s">
        <v>282</v>
      </c>
      <c r="F402" s="734">
        <v>79294101.950000003</v>
      </c>
      <c r="G402" s="734">
        <v>81909258.939999998</v>
      </c>
      <c r="H402" s="734">
        <v>81909258.939999998</v>
      </c>
      <c r="I402" s="734">
        <v>81909258.939999998</v>
      </c>
      <c r="J402" s="734">
        <v>81909258.939999998</v>
      </c>
      <c r="K402" s="734">
        <v>0</v>
      </c>
      <c r="L402" s="734">
        <v>0</v>
      </c>
    </row>
    <row r="403" spans="1:12">
      <c r="A403" s="733" t="s">
        <v>2701</v>
      </c>
      <c r="B403" s="733" t="s">
        <v>291</v>
      </c>
      <c r="F403" s="734">
        <v>0</v>
      </c>
      <c r="G403" s="734">
        <v>13778289.859999999</v>
      </c>
      <c r="H403" s="734">
        <v>13778289.859999999</v>
      </c>
      <c r="I403" s="734">
        <v>13778289.859999999</v>
      </c>
      <c r="J403" s="734">
        <v>13778289.859999999</v>
      </c>
      <c r="K403" s="734">
        <v>0</v>
      </c>
      <c r="L403" s="734">
        <v>0</v>
      </c>
    </row>
    <row r="404" spans="1:12">
      <c r="A404" s="733" t="s">
        <v>2702</v>
      </c>
      <c r="B404" s="733" t="s">
        <v>290</v>
      </c>
      <c r="F404" s="734">
        <v>0</v>
      </c>
      <c r="G404" s="734">
        <v>67567720.239999995</v>
      </c>
      <c r="H404" s="734">
        <v>67567720.239999995</v>
      </c>
      <c r="I404" s="734">
        <v>67567720.239999995</v>
      </c>
      <c r="J404" s="734">
        <v>67567720.239999995</v>
      </c>
      <c r="K404" s="734">
        <v>0</v>
      </c>
      <c r="L404" s="734">
        <v>0</v>
      </c>
    </row>
    <row r="406" spans="1:12">
      <c r="A406" s="732" t="s">
        <v>1816</v>
      </c>
      <c r="B406" s="732" t="s">
        <v>458</v>
      </c>
      <c r="F406" s="740">
        <v>84889559.439999998</v>
      </c>
      <c r="G406" s="740">
        <v>113814298.26000001</v>
      </c>
      <c r="H406" s="740">
        <v>113814298.26000001</v>
      </c>
      <c r="I406" s="740">
        <v>113814298.26000001</v>
      </c>
      <c r="J406" s="740">
        <v>113814298.26000001</v>
      </c>
      <c r="K406" s="735">
        <v>0</v>
      </c>
      <c r="L406" s="735">
        <v>0</v>
      </c>
    </row>
    <row r="407" spans="1:12">
      <c r="A407" s="733" t="s">
        <v>2700</v>
      </c>
      <c r="B407" s="733" t="s">
        <v>282</v>
      </c>
      <c r="F407" s="734">
        <v>84889559.439999998</v>
      </c>
      <c r="G407" s="734">
        <v>85510137</v>
      </c>
      <c r="H407" s="734">
        <v>85510137</v>
      </c>
      <c r="I407" s="734">
        <v>85510137</v>
      </c>
      <c r="J407" s="734">
        <v>85510137</v>
      </c>
      <c r="K407" s="734">
        <v>0</v>
      </c>
      <c r="L407" s="734">
        <v>0</v>
      </c>
    </row>
    <row r="408" spans="1:12">
      <c r="A408" s="733" t="s">
        <v>2702</v>
      </c>
      <c r="B408" s="733" t="s">
        <v>290</v>
      </c>
      <c r="F408" s="734">
        <v>0</v>
      </c>
      <c r="G408" s="734">
        <v>28304161.260000002</v>
      </c>
      <c r="H408" s="734">
        <v>28304161.260000002</v>
      </c>
      <c r="I408" s="734">
        <v>28304161.260000002</v>
      </c>
      <c r="J408" s="734">
        <v>28304161.260000002</v>
      </c>
      <c r="K408" s="734">
        <v>0</v>
      </c>
      <c r="L408" s="734">
        <v>0</v>
      </c>
    </row>
    <row r="410" spans="1:12">
      <c r="A410" s="732" t="s">
        <v>1818</v>
      </c>
      <c r="B410" s="732" t="s">
        <v>459</v>
      </c>
      <c r="F410" s="740">
        <v>7456310.1600000001</v>
      </c>
      <c r="G410" s="740">
        <v>7888050</v>
      </c>
      <c r="H410" s="740">
        <v>7477476.0499999998</v>
      </c>
      <c r="I410" s="740">
        <v>7477476.04</v>
      </c>
      <c r="J410" s="740">
        <v>7477476.04</v>
      </c>
      <c r="K410" s="735">
        <v>410573.96</v>
      </c>
      <c r="L410" s="735">
        <v>410573.96</v>
      </c>
    </row>
    <row r="411" spans="1:12">
      <c r="A411" s="733" t="s">
        <v>2700</v>
      </c>
      <c r="B411" s="733" t="s">
        <v>282</v>
      </c>
      <c r="F411" s="734">
        <v>7456310.1600000001</v>
      </c>
      <c r="G411" s="734">
        <v>7863742.2000000002</v>
      </c>
      <c r="H411" s="734">
        <v>7453168.25</v>
      </c>
      <c r="I411" s="734">
        <v>7453168.2400000002</v>
      </c>
      <c r="J411" s="734">
        <v>7453168.2400000002</v>
      </c>
      <c r="K411" s="734">
        <v>410573.96</v>
      </c>
      <c r="L411" s="734">
        <v>410573.96</v>
      </c>
    </row>
    <row r="412" spans="1:12">
      <c r="A412" s="733" t="s">
        <v>2701</v>
      </c>
      <c r="B412" s="733" t="s">
        <v>291</v>
      </c>
      <c r="F412" s="734">
        <v>0</v>
      </c>
      <c r="G412" s="734">
        <v>24307.8</v>
      </c>
      <c r="H412" s="734">
        <v>24307.8</v>
      </c>
      <c r="I412" s="734">
        <v>24307.8</v>
      </c>
      <c r="J412" s="734">
        <v>24307.8</v>
      </c>
      <c r="K412" s="734">
        <v>0</v>
      </c>
      <c r="L412" s="734">
        <v>0</v>
      </c>
    </row>
    <row r="414" spans="1:12">
      <c r="A414" s="732" t="s">
        <v>1820</v>
      </c>
      <c r="B414" s="732" t="s">
        <v>460</v>
      </c>
      <c r="F414" s="740">
        <v>21120879</v>
      </c>
      <c r="G414" s="740">
        <v>23278088</v>
      </c>
      <c r="H414" s="740">
        <v>23274512.510000002</v>
      </c>
      <c r="I414" s="740">
        <v>23274512.510000002</v>
      </c>
      <c r="J414" s="740">
        <v>23274512.510000002</v>
      </c>
      <c r="K414" s="735">
        <v>3575.49</v>
      </c>
      <c r="L414" s="735">
        <v>3575.49</v>
      </c>
    </row>
    <row r="415" spans="1:12">
      <c r="A415" s="733" t="s">
        <v>2700</v>
      </c>
      <c r="B415" s="733" t="s">
        <v>282</v>
      </c>
      <c r="F415" s="734">
        <v>21120879</v>
      </c>
      <c r="G415" s="734">
        <v>23095526.129999999</v>
      </c>
      <c r="H415" s="734">
        <v>23091950.640000001</v>
      </c>
      <c r="I415" s="734">
        <v>23091950.640000001</v>
      </c>
      <c r="J415" s="734">
        <v>23091950.640000001</v>
      </c>
      <c r="K415" s="734">
        <v>3575.49</v>
      </c>
      <c r="L415" s="734">
        <v>3575.49</v>
      </c>
    </row>
    <row r="416" spans="1:12">
      <c r="A416" s="733" t="s">
        <v>2701</v>
      </c>
      <c r="B416" s="733" t="s">
        <v>291</v>
      </c>
      <c r="F416" s="734">
        <v>0</v>
      </c>
      <c r="G416" s="734">
        <v>182561.87</v>
      </c>
      <c r="H416" s="734">
        <v>182561.87</v>
      </c>
      <c r="I416" s="734">
        <v>182561.87</v>
      </c>
      <c r="J416" s="734">
        <v>182561.87</v>
      </c>
      <c r="K416" s="734">
        <v>0</v>
      </c>
      <c r="L416" s="734">
        <v>0</v>
      </c>
    </row>
    <row r="418" spans="1:12">
      <c r="A418" s="732" t="s">
        <v>1824</v>
      </c>
      <c r="B418" s="732" t="s">
        <v>461</v>
      </c>
      <c r="F418" s="740">
        <v>66325080.259999998</v>
      </c>
      <c r="G418" s="740">
        <v>98117548.340000004</v>
      </c>
      <c r="H418" s="740">
        <v>98117202.340000004</v>
      </c>
      <c r="I418" s="740">
        <v>98117202.340000004</v>
      </c>
      <c r="J418" s="740">
        <v>98117202.340000004</v>
      </c>
      <c r="K418" s="735">
        <v>346</v>
      </c>
      <c r="L418" s="735">
        <v>346</v>
      </c>
    </row>
    <row r="419" spans="1:12">
      <c r="A419" s="733" t="s">
        <v>2700</v>
      </c>
      <c r="B419" s="733" t="s">
        <v>282</v>
      </c>
      <c r="F419" s="734">
        <v>66325080.259999998</v>
      </c>
      <c r="G419" s="734">
        <v>98117548.340000004</v>
      </c>
      <c r="H419" s="734">
        <v>98117202.340000004</v>
      </c>
      <c r="I419" s="734">
        <v>98117202.340000004</v>
      </c>
      <c r="J419" s="734">
        <v>98117202.340000004</v>
      </c>
      <c r="K419" s="734">
        <v>346</v>
      </c>
      <c r="L419" s="734">
        <v>346</v>
      </c>
    </row>
    <row r="421" spans="1:12">
      <c r="A421" s="732" t="s">
        <v>1826</v>
      </c>
      <c r="B421" s="732" t="s">
        <v>462</v>
      </c>
      <c r="F421" s="740">
        <v>12717230.74</v>
      </c>
      <c r="G421" s="740">
        <v>11664324.890000001</v>
      </c>
      <c r="H421" s="740">
        <v>11664324.890000001</v>
      </c>
      <c r="I421" s="740">
        <v>11664324.890000001</v>
      </c>
      <c r="J421" s="740">
        <v>11664324.890000001</v>
      </c>
      <c r="K421" s="735">
        <v>0</v>
      </c>
      <c r="L421" s="735">
        <v>0</v>
      </c>
    </row>
    <row r="422" spans="1:12">
      <c r="A422" s="733" t="s">
        <v>2700</v>
      </c>
      <c r="B422" s="733" t="s">
        <v>282</v>
      </c>
      <c r="F422" s="734">
        <v>12717230.74</v>
      </c>
      <c r="G422" s="734">
        <v>11664324.890000001</v>
      </c>
      <c r="H422" s="734">
        <v>11664324.890000001</v>
      </c>
      <c r="I422" s="734">
        <v>11664324.890000001</v>
      </c>
      <c r="J422" s="734">
        <v>11664324.890000001</v>
      </c>
      <c r="K422" s="734">
        <v>0</v>
      </c>
      <c r="L422" s="734">
        <v>0</v>
      </c>
    </row>
    <row r="424" spans="1:12">
      <c r="A424" s="732" t="s">
        <v>1832</v>
      </c>
      <c r="B424" s="732" t="s">
        <v>463</v>
      </c>
      <c r="F424" s="740">
        <v>16701195.75</v>
      </c>
      <c r="G424" s="740">
        <v>18415667.68</v>
      </c>
      <c r="H424" s="740">
        <v>18415667.68</v>
      </c>
      <c r="I424" s="740">
        <v>18415667.68</v>
      </c>
      <c r="J424" s="740">
        <v>18415667.68</v>
      </c>
      <c r="K424" s="735">
        <v>0</v>
      </c>
      <c r="L424" s="735">
        <v>0</v>
      </c>
    </row>
    <row r="425" spans="1:12">
      <c r="A425" s="733" t="s">
        <v>2700</v>
      </c>
      <c r="B425" s="733" t="s">
        <v>282</v>
      </c>
      <c r="F425" s="734">
        <v>16701195.75</v>
      </c>
      <c r="G425" s="734">
        <v>18415667.68</v>
      </c>
      <c r="H425" s="734">
        <v>18415667.68</v>
      </c>
      <c r="I425" s="734">
        <v>18415667.68</v>
      </c>
      <c r="J425" s="734">
        <v>18415667.68</v>
      </c>
      <c r="K425" s="734">
        <v>0</v>
      </c>
      <c r="L425" s="734">
        <v>0</v>
      </c>
    </row>
    <row r="426" spans="1:12">
      <c r="A426" s="733" t="s">
        <v>2703</v>
      </c>
      <c r="B426" s="733" t="s">
        <v>297</v>
      </c>
      <c r="F426" s="734">
        <v>0</v>
      </c>
      <c r="G426" s="734">
        <v>0</v>
      </c>
      <c r="H426" s="734">
        <v>0</v>
      </c>
      <c r="I426" s="734">
        <v>0</v>
      </c>
      <c r="J426" s="734">
        <v>0</v>
      </c>
      <c r="K426" s="734">
        <v>0</v>
      </c>
      <c r="L426" s="734">
        <v>0</v>
      </c>
    </row>
    <row r="428" spans="1:12">
      <c r="A428" s="732" t="s">
        <v>1834</v>
      </c>
      <c r="B428" s="732" t="s">
        <v>464</v>
      </c>
      <c r="F428" s="740">
        <v>17323113.149999999</v>
      </c>
      <c r="G428" s="740">
        <v>16300047.83</v>
      </c>
      <c r="H428" s="740">
        <v>16300047.83</v>
      </c>
      <c r="I428" s="740">
        <v>16300047.49</v>
      </c>
      <c r="J428" s="740">
        <v>16300047.49</v>
      </c>
      <c r="K428" s="735">
        <v>0.34</v>
      </c>
      <c r="L428" s="735">
        <v>0.34</v>
      </c>
    </row>
    <row r="429" spans="1:12">
      <c r="A429" s="733" t="s">
        <v>2700</v>
      </c>
      <c r="B429" s="733" t="s">
        <v>282</v>
      </c>
      <c r="F429" s="734">
        <v>16794689.149999999</v>
      </c>
      <c r="G429" s="734">
        <v>15832969.189999999</v>
      </c>
      <c r="H429" s="734">
        <v>15832969.189999999</v>
      </c>
      <c r="I429" s="734">
        <v>15832968.85</v>
      </c>
      <c r="J429" s="734">
        <v>15832968.85</v>
      </c>
      <c r="K429" s="734">
        <v>0.34</v>
      </c>
      <c r="L429" s="734">
        <v>0.34</v>
      </c>
    </row>
    <row r="430" spans="1:12">
      <c r="A430" s="733" t="s">
        <v>2701</v>
      </c>
      <c r="B430" s="733" t="s">
        <v>291</v>
      </c>
      <c r="F430" s="734">
        <v>528424</v>
      </c>
      <c r="G430" s="734">
        <v>467078.64</v>
      </c>
      <c r="H430" s="734">
        <v>467078.64</v>
      </c>
      <c r="I430" s="734">
        <v>467078.64</v>
      </c>
      <c r="J430" s="734">
        <v>467078.64</v>
      </c>
      <c r="K430" s="734">
        <v>0</v>
      </c>
      <c r="L430" s="734">
        <v>0</v>
      </c>
    </row>
    <row r="432" spans="1:12">
      <c r="A432" s="732" t="s">
        <v>1838</v>
      </c>
      <c r="B432" s="732" t="s">
        <v>465</v>
      </c>
      <c r="F432" s="740">
        <v>1789063.98</v>
      </c>
      <c r="G432" s="740">
        <v>25339197.109999999</v>
      </c>
      <c r="H432" s="740">
        <v>25339196.890000001</v>
      </c>
      <c r="I432" s="740">
        <v>25339196.890000001</v>
      </c>
      <c r="J432" s="740">
        <v>25339196.890000001</v>
      </c>
      <c r="K432" s="735">
        <v>0.22</v>
      </c>
      <c r="L432" s="735">
        <v>0.22</v>
      </c>
    </row>
    <row r="433" spans="1:12">
      <c r="A433" s="733" t="s">
        <v>2700</v>
      </c>
      <c r="B433" s="733" t="s">
        <v>282</v>
      </c>
      <c r="F433" s="734">
        <v>1789063.98</v>
      </c>
      <c r="G433" s="734">
        <v>25339197.109999999</v>
      </c>
      <c r="H433" s="734">
        <v>25339196.890000001</v>
      </c>
      <c r="I433" s="734">
        <v>25339196.890000001</v>
      </c>
      <c r="J433" s="734">
        <v>25339196.890000001</v>
      </c>
      <c r="K433" s="734">
        <v>0.22</v>
      </c>
      <c r="L433" s="734">
        <v>0.22</v>
      </c>
    </row>
    <row r="434" spans="1:12">
      <c r="A434" s="733" t="s">
        <v>2701</v>
      </c>
      <c r="B434" s="733" t="s">
        <v>291</v>
      </c>
      <c r="F434" s="734">
        <v>0</v>
      </c>
      <c r="G434" s="734">
        <v>0</v>
      </c>
      <c r="H434" s="734">
        <v>0</v>
      </c>
      <c r="I434" s="734">
        <v>0</v>
      </c>
      <c r="J434" s="734">
        <v>0</v>
      </c>
      <c r="K434" s="734">
        <v>0</v>
      </c>
      <c r="L434" s="734">
        <v>0</v>
      </c>
    </row>
    <row r="436" spans="1:12">
      <c r="A436" s="732" t="s">
        <v>1840</v>
      </c>
      <c r="B436" s="732" t="s">
        <v>2191</v>
      </c>
      <c r="F436" s="740">
        <v>24795334.07</v>
      </c>
      <c r="G436" s="740">
        <v>23373356.390000001</v>
      </c>
      <c r="H436" s="740">
        <v>23373354.710000001</v>
      </c>
      <c r="I436" s="740">
        <v>23373354.710000001</v>
      </c>
      <c r="J436" s="740">
        <v>23373354.710000001</v>
      </c>
      <c r="K436" s="735">
        <v>1.68</v>
      </c>
      <c r="L436" s="735">
        <v>1.68</v>
      </c>
    </row>
    <row r="437" spans="1:12">
      <c r="A437" s="733" t="s">
        <v>2700</v>
      </c>
      <c r="B437" s="733" t="s">
        <v>282</v>
      </c>
      <c r="F437" s="734">
        <v>24795334.07</v>
      </c>
      <c r="G437" s="734">
        <v>23373356.390000001</v>
      </c>
      <c r="H437" s="734">
        <v>23373354.710000001</v>
      </c>
      <c r="I437" s="734">
        <v>23373354.710000001</v>
      </c>
      <c r="J437" s="734">
        <v>23373354.710000001</v>
      </c>
      <c r="K437" s="734">
        <v>1.68</v>
      </c>
      <c r="L437" s="734">
        <v>1.68</v>
      </c>
    </row>
    <row r="439" spans="1:12">
      <c r="A439" s="732" t="s">
        <v>1842</v>
      </c>
      <c r="B439" s="732" t="s">
        <v>467</v>
      </c>
      <c r="F439" s="740">
        <v>34000558.689999998</v>
      </c>
      <c r="G439" s="740">
        <v>35858676.630000003</v>
      </c>
      <c r="H439" s="740">
        <v>35525632.600000001</v>
      </c>
      <c r="I439" s="740">
        <v>35520437.689999998</v>
      </c>
      <c r="J439" s="740">
        <v>35520437.689999998</v>
      </c>
      <c r="K439" s="735">
        <v>338238.94</v>
      </c>
      <c r="L439" s="735">
        <v>338238.94</v>
      </c>
    </row>
    <row r="440" spans="1:12">
      <c r="A440" s="733" t="s">
        <v>2700</v>
      </c>
      <c r="B440" s="733" t="s">
        <v>282</v>
      </c>
      <c r="F440" s="734">
        <v>34000558.689999998</v>
      </c>
      <c r="G440" s="734">
        <v>35858676.630000003</v>
      </c>
      <c r="H440" s="734">
        <v>35525632.600000001</v>
      </c>
      <c r="I440" s="734">
        <v>35520437.689999998</v>
      </c>
      <c r="J440" s="734">
        <v>35520437.689999998</v>
      </c>
      <c r="K440" s="734">
        <v>338238.94</v>
      </c>
      <c r="L440" s="734">
        <v>338238.94</v>
      </c>
    </row>
    <row r="442" spans="1:12">
      <c r="A442" s="732" t="s">
        <v>1844</v>
      </c>
      <c r="B442" s="732" t="s">
        <v>468</v>
      </c>
      <c r="F442" s="740">
        <v>9443430.9600000009</v>
      </c>
      <c r="G442" s="740">
        <v>9213639.3300000001</v>
      </c>
      <c r="H442" s="740">
        <v>9213639.3300000001</v>
      </c>
      <c r="I442" s="740">
        <v>9213639.3300000001</v>
      </c>
      <c r="J442" s="740">
        <v>9213639.3300000001</v>
      </c>
      <c r="K442" s="735">
        <v>0</v>
      </c>
      <c r="L442" s="735">
        <v>0</v>
      </c>
    </row>
    <row r="443" spans="1:12">
      <c r="A443" s="733" t="s">
        <v>2700</v>
      </c>
      <c r="B443" s="733" t="s">
        <v>282</v>
      </c>
      <c r="F443" s="734">
        <v>9443430.9600000009</v>
      </c>
      <c r="G443" s="734">
        <v>9213639.3300000001</v>
      </c>
      <c r="H443" s="734">
        <v>9213639.3300000001</v>
      </c>
      <c r="I443" s="734">
        <v>9213639.3300000001</v>
      </c>
      <c r="J443" s="734">
        <v>9213639.3300000001</v>
      </c>
      <c r="K443" s="734">
        <v>0</v>
      </c>
      <c r="L443" s="734">
        <v>0</v>
      </c>
    </row>
    <row r="444" spans="1:12">
      <c r="A444" s="733" t="s">
        <v>2701</v>
      </c>
      <c r="B444" s="733" t="s">
        <v>291</v>
      </c>
      <c r="F444" s="734">
        <v>0</v>
      </c>
      <c r="G444" s="734">
        <v>0</v>
      </c>
      <c r="H444" s="734">
        <v>0</v>
      </c>
      <c r="I444" s="734">
        <v>0</v>
      </c>
      <c r="J444" s="734">
        <v>0</v>
      </c>
      <c r="K444" s="734">
        <v>0</v>
      </c>
      <c r="L444" s="734">
        <v>0</v>
      </c>
    </row>
    <row r="446" spans="1:12">
      <c r="A446" s="732" t="s">
        <v>1846</v>
      </c>
      <c r="B446" s="732" t="s">
        <v>2237</v>
      </c>
      <c r="F446" s="740">
        <v>61075383.68</v>
      </c>
      <c r="G446" s="740">
        <v>82929893.200000003</v>
      </c>
      <c r="H446" s="740">
        <v>82929893.200000003</v>
      </c>
      <c r="I446" s="740">
        <v>82922849.260000005</v>
      </c>
      <c r="J446" s="740">
        <v>82922849.260000005</v>
      </c>
      <c r="K446" s="735">
        <v>7043.939999995232</v>
      </c>
      <c r="L446" s="735">
        <v>7043.939999995232</v>
      </c>
    </row>
    <row r="447" spans="1:12">
      <c r="A447" s="733" t="s">
        <v>2700</v>
      </c>
      <c r="B447" s="733" t="s">
        <v>282</v>
      </c>
      <c r="F447" s="734">
        <v>35735764.25</v>
      </c>
      <c r="G447" s="734">
        <v>44197177.200000003</v>
      </c>
      <c r="H447" s="734">
        <v>44197177.200000003</v>
      </c>
      <c r="I447" s="734">
        <v>44190133.259999998</v>
      </c>
      <c r="J447" s="734">
        <v>44190133.259999998</v>
      </c>
      <c r="K447" s="734">
        <v>7043.939999995232</v>
      </c>
      <c r="L447" s="734">
        <v>7043.939999995232</v>
      </c>
    </row>
    <row r="448" spans="1:12">
      <c r="A448" s="733" t="s">
        <v>2702</v>
      </c>
      <c r="B448" s="733" t="s">
        <v>290</v>
      </c>
      <c r="F448" s="734">
        <v>25339619.43</v>
      </c>
      <c r="G448" s="734">
        <v>38732716</v>
      </c>
      <c r="H448" s="734">
        <v>38732716</v>
      </c>
      <c r="I448" s="734">
        <v>38732716</v>
      </c>
      <c r="J448" s="734">
        <v>38732716</v>
      </c>
      <c r="K448" s="734">
        <v>0</v>
      </c>
      <c r="L448" s="734">
        <v>0</v>
      </c>
    </row>
    <row r="450" spans="1:12">
      <c r="A450" s="732" t="s">
        <v>1848</v>
      </c>
      <c r="B450" s="732" t="s">
        <v>470</v>
      </c>
      <c r="F450" s="740">
        <v>4576885.5999999996</v>
      </c>
      <c r="G450" s="740">
        <v>4872463.43</v>
      </c>
      <c r="H450" s="740">
        <v>4872463.43</v>
      </c>
      <c r="I450" s="740">
        <v>4872463.43</v>
      </c>
      <c r="J450" s="740">
        <v>4872463.43</v>
      </c>
      <c r="K450" s="735">
        <v>0</v>
      </c>
      <c r="L450" s="735">
        <v>0</v>
      </c>
    </row>
    <row r="451" spans="1:12">
      <c r="A451" s="733" t="s">
        <v>2700</v>
      </c>
      <c r="B451" s="733" t="s">
        <v>282</v>
      </c>
      <c r="F451" s="734">
        <v>4576885.5999999996</v>
      </c>
      <c r="G451" s="734">
        <v>4872463.43</v>
      </c>
      <c r="H451" s="734">
        <v>4872463.43</v>
      </c>
      <c r="I451" s="734">
        <v>4872463.43</v>
      </c>
      <c r="J451" s="734">
        <v>4872463.43</v>
      </c>
      <c r="K451" s="734">
        <v>0</v>
      </c>
      <c r="L451" s="734">
        <v>0</v>
      </c>
    </row>
    <row r="453" spans="1:12">
      <c r="A453" s="732" t="s">
        <v>1850</v>
      </c>
      <c r="B453" s="732" t="s">
        <v>471</v>
      </c>
      <c r="F453" s="740">
        <v>4708798.76</v>
      </c>
      <c r="G453" s="740">
        <v>4911842.5999999996</v>
      </c>
      <c r="H453" s="740">
        <v>4911842.5999999996</v>
      </c>
      <c r="I453" s="740">
        <v>4911842.5999999996</v>
      </c>
      <c r="J453" s="740">
        <v>4911842.5999999996</v>
      </c>
      <c r="K453" s="735">
        <v>0</v>
      </c>
      <c r="L453" s="735">
        <v>0</v>
      </c>
    </row>
    <row r="454" spans="1:12">
      <c r="A454" s="733" t="s">
        <v>2700</v>
      </c>
      <c r="B454" s="733" t="s">
        <v>282</v>
      </c>
      <c r="F454" s="734">
        <v>4708798.76</v>
      </c>
      <c r="G454" s="734">
        <v>4911842.5999999996</v>
      </c>
      <c r="H454" s="734">
        <v>4911842.5999999996</v>
      </c>
      <c r="I454" s="734">
        <v>4911842.5999999996</v>
      </c>
      <c r="J454" s="734">
        <v>4911842.5999999996</v>
      </c>
      <c r="K454" s="734">
        <v>0</v>
      </c>
      <c r="L454" s="734">
        <v>0</v>
      </c>
    </row>
    <row r="456" spans="1:12">
      <c r="A456" s="732" t="s">
        <v>1852</v>
      </c>
      <c r="B456" s="732" t="s">
        <v>472</v>
      </c>
      <c r="F456" s="740">
        <v>6089247.3300000001</v>
      </c>
      <c r="G456" s="740">
        <v>5489160.0999999996</v>
      </c>
      <c r="H456" s="740">
        <v>5489160.0999999996</v>
      </c>
      <c r="I456" s="740">
        <v>5489151.7699999996</v>
      </c>
      <c r="J456" s="740">
        <v>5489151.7699999996</v>
      </c>
      <c r="K456" s="735">
        <v>8.33</v>
      </c>
      <c r="L456" s="735">
        <v>8.33</v>
      </c>
    </row>
    <row r="457" spans="1:12">
      <c r="A457" s="733" t="s">
        <v>2700</v>
      </c>
      <c r="B457" s="733" t="s">
        <v>282</v>
      </c>
      <c r="F457" s="734">
        <v>6089247.3300000001</v>
      </c>
      <c r="G457" s="734">
        <v>5489160.0999999996</v>
      </c>
      <c r="H457" s="734">
        <v>5489160.0999999996</v>
      </c>
      <c r="I457" s="734">
        <v>5489151.7699999996</v>
      </c>
      <c r="J457" s="734">
        <v>5489151.7699999996</v>
      </c>
      <c r="K457" s="734">
        <v>8.33</v>
      </c>
      <c r="L457" s="734">
        <v>8.33</v>
      </c>
    </row>
    <row r="459" spans="1:12">
      <c r="A459" s="732" t="s">
        <v>1854</v>
      </c>
      <c r="B459" s="732" t="s">
        <v>473</v>
      </c>
      <c r="F459" s="740">
        <v>2704000</v>
      </c>
      <c r="G459" s="740">
        <v>9870949.1199999992</v>
      </c>
      <c r="H459" s="740">
        <v>9870948.5000000019</v>
      </c>
      <c r="I459" s="740">
        <v>6823640.7800000003</v>
      </c>
      <c r="J459" s="740">
        <v>6823640.7800000003</v>
      </c>
      <c r="K459" s="735">
        <v>3047308.34</v>
      </c>
      <c r="L459" s="735">
        <v>3047308.34</v>
      </c>
    </row>
    <row r="460" spans="1:12">
      <c r="A460" s="733" t="s">
        <v>2700</v>
      </c>
      <c r="B460" s="733" t="s">
        <v>282</v>
      </c>
      <c r="F460" s="734">
        <v>2704000</v>
      </c>
      <c r="G460" s="734">
        <v>9045430</v>
      </c>
      <c r="H460" s="734">
        <v>9045429.3800000008</v>
      </c>
      <c r="I460" s="734">
        <v>5998121.6600000001</v>
      </c>
      <c r="J460" s="734">
        <v>5998121.6600000001</v>
      </c>
      <c r="K460" s="734">
        <v>3047308.34</v>
      </c>
      <c r="L460" s="734">
        <v>3047308.34</v>
      </c>
    </row>
    <row r="461" spans="1:12">
      <c r="A461" s="733" t="s">
        <v>2701</v>
      </c>
      <c r="B461" s="733" t="s">
        <v>291</v>
      </c>
      <c r="F461" s="734">
        <v>0</v>
      </c>
      <c r="G461" s="734">
        <v>825519.12</v>
      </c>
      <c r="H461" s="734">
        <v>825519.12</v>
      </c>
      <c r="I461" s="734">
        <v>825519.12</v>
      </c>
      <c r="J461" s="734">
        <v>825519.12</v>
      </c>
      <c r="K461" s="734">
        <v>0</v>
      </c>
      <c r="L461" s="734">
        <v>0</v>
      </c>
    </row>
    <row r="463" spans="1:12">
      <c r="A463" s="732" t="s">
        <v>2240</v>
      </c>
      <c r="B463" s="732" t="s">
        <v>474</v>
      </c>
      <c r="F463" s="740">
        <v>4537500</v>
      </c>
      <c r="G463" s="740">
        <v>4537500</v>
      </c>
      <c r="H463" s="740">
        <v>4514337.76</v>
      </c>
      <c r="I463" s="740">
        <v>4514337.76</v>
      </c>
      <c r="J463" s="740">
        <v>4514337.76</v>
      </c>
      <c r="K463" s="735">
        <v>23162.240000000002</v>
      </c>
      <c r="L463" s="735">
        <v>23162.240000000002</v>
      </c>
    </row>
    <row r="464" spans="1:12">
      <c r="A464" s="733" t="s">
        <v>2700</v>
      </c>
      <c r="B464" s="733" t="s">
        <v>282</v>
      </c>
      <c r="F464" s="734">
        <v>4537500</v>
      </c>
      <c r="G464" s="734">
        <v>4537500</v>
      </c>
      <c r="H464" s="734">
        <v>4514337.76</v>
      </c>
      <c r="I464" s="734">
        <v>4514337.76</v>
      </c>
      <c r="J464" s="734">
        <v>4514337.76</v>
      </c>
      <c r="K464" s="734">
        <v>23162.240000000002</v>
      </c>
      <c r="L464" s="734">
        <v>23162.240000000002</v>
      </c>
    </row>
    <row r="466" spans="1:12">
      <c r="A466" s="732" t="s">
        <v>2188</v>
      </c>
      <c r="B466" s="732" t="s">
        <v>475</v>
      </c>
      <c r="F466" s="740">
        <v>70580233.379999995</v>
      </c>
      <c r="G466" s="740">
        <v>66202477.380000003</v>
      </c>
      <c r="H466" s="740">
        <v>66202477.380000003</v>
      </c>
      <c r="I466" s="740">
        <v>66198428.539999999</v>
      </c>
      <c r="J466" s="740">
        <v>66198428.539999999</v>
      </c>
      <c r="K466" s="735">
        <v>4048.84</v>
      </c>
      <c r="L466" s="735">
        <v>4048.84</v>
      </c>
    </row>
    <row r="467" spans="1:12">
      <c r="A467" s="733" t="s">
        <v>2700</v>
      </c>
      <c r="B467" s="733" t="s">
        <v>282</v>
      </c>
      <c r="F467" s="734">
        <v>70580233.379999995</v>
      </c>
      <c r="G467" s="734">
        <v>65377812.450000003</v>
      </c>
      <c r="H467" s="734">
        <v>65377812.450000003</v>
      </c>
      <c r="I467" s="734">
        <v>65373763.609999999</v>
      </c>
      <c r="J467" s="734">
        <v>65373763.609999999</v>
      </c>
      <c r="K467" s="734">
        <v>4048.84</v>
      </c>
      <c r="L467" s="734">
        <v>4048.84</v>
      </c>
    </row>
    <row r="468" spans="1:12">
      <c r="A468" s="733" t="s">
        <v>2701</v>
      </c>
      <c r="B468" s="733" t="s">
        <v>291</v>
      </c>
      <c r="F468" s="734">
        <v>0</v>
      </c>
      <c r="G468" s="734">
        <v>824664.93</v>
      </c>
      <c r="H468" s="734">
        <v>824664.93</v>
      </c>
      <c r="I468" s="734">
        <v>824664.93</v>
      </c>
      <c r="J468" s="734">
        <v>824664.93</v>
      </c>
      <c r="K468" s="734">
        <v>0</v>
      </c>
      <c r="L468" s="734">
        <v>0</v>
      </c>
    </row>
    <row r="470" spans="1:12">
      <c r="A470" s="732" t="s">
        <v>2241</v>
      </c>
      <c r="B470" s="732" t="s">
        <v>476</v>
      </c>
      <c r="F470" s="740">
        <v>14648975.98</v>
      </c>
      <c r="G470" s="740">
        <v>13238681.869999999</v>
      </c>
      <c r="H470" s="740">
        <v>13238639.460000001</v>
      </c>
      <c r="I470" s="740">
        <v>13043661.949999999</v>
      </c>
      <c r="J470" s="740">
        <v>13043661.949999999</v>
      </c>
      <c r="K470" s="735">
        <v>195019.92</v>
      </c>
      <c r="L470" s="735">
        <v>195019.92</v>
      </c>
    </row>
    <row r="471" spans="1:12">
      <c r="A471" s="733" t="s">
        <v>2700</v>
      </c>
      <c r="B471" s="733" t="s">
        <v>282</v>
      </c>
      <c r="F471" s="734">
        <v>14648975.98</v>
      </c>
      <c r="G471" s="734">
        <v>12868821.869999999</v>
      </c>
      <c r="H471" s="734">
        <v>12868779.460000001</v>
      </c>
      <c r="I471" s="734">
        <v>12673801.949999999</v>
      </c>
      <c r="J471" s="734">
        <v>12673801.949999999</v>
      </c>
      <c r="K471" s="734">
        <v>195019.92</v>
      </c>
      <c r="L471" s="734">
        <v>195019.92</v>
      </c>
    </row>
    <row r="472" spans="1:12">
      <c r="A472" s="733" t="s">
        <v>2701</v>
      </c>
      <c r="B472" s="733" t="s">
        <v>291</v>
      </c>
      <c r="F472" s="734">
        <v>0</v>
      </c>
      <c r="G472" s="734">
        <v>369860</v>
      </c>
      <c r="H472" s="734">
        <v>369860</v>
      </c>
      <c r="I472" s="734">
        <v>369860</v>
      </c>
      <c r="J472" s="734">
        <v>369860</v>
      </c>
      <c r="K472" s="734">
        <v>0</v>
      </c>
      <c r="L472" s="734">
        <v>0</v>
      </c>
    </row>
    <row r="474" spans="1:12">
      <c r="A474" s="732" t="s">
        <v>2242</v>
      </c>
      <c r="B474" s="732" t="s">
        <v>477</v>
      </c>
      <c r="F474" s="740">
        <v>0</v>
      </c>
      <c r="G474" s="740">
        <v>2597769.29</v>
      </c>
      <c r="H474" s="740">
        <v>2432659.52</v>
      </c>
      <c r="I474" s="740">
        <v>2288188.04</v>
      </c>
      <c r="J474" s="740">
        <v>2114191.56</v>
      </c>
      <c r="K474" s="735">
        <v>309581.25</v>
      </c>
      <c r="L474" s="735">
        <v>483577.73</v>
      </c>
    </row>
    <row r="475" spans="1:12">
      <c r="A475" s="733" t="s">
        <v>2700</v>
      </c>
      <c r="B475" s="733" t="s">
        <v>282</v>
      </c>
      <c r="F475" s="734">
        <v>0</v>
      </c>
      <c r="G475" s="734">
        <v>2597769.29</v>
      </c>
      <c r="H475" s="734">
        <v>2432659.52</v>
      </c>
      <c r="I475" s="734">
        <v>2288188.04</v>
      </c>
      <c r="J475" s="734">
        <v>2114191.56</v>
      </c>
      <c r="K475" s="734">
        <v>309581.25</v>
      </c>
      <c r="L475" s="734">
        <v>483577.73</v>
      </c>
    </row>
    <row r="477" spans="1:12">
      <c r="A477" s="732" t="s">
        <v>2192</v>
      </c>
      <c r="B477" s="732" t="s">
        <v>478</v>
      </c>
      <c r="F477" s="740">
        <v>7416026.1100000003</v>
      </c>
      <c r="G477" s="740">
        <v>9964778.6899999995</v>
      </c>
      <c r="H477" s="740">
        <v>9964778.6899999995</v>
      </c>
      <c r="I477" s="740">
        <v>9964778.6899999995</v>
      </c>
      <c r="J477" s="740">
        <v>9964778.6899999995</v>
      </c>
      <c r="K477" s="735">
        <v>0</v>
      </c>
      <c r="L477" s="735">
        <v>0</v>
      </c>
    </row>
    <row r="478" spans="1:12">
      <c r="A478" s="733" t="s">
        <v>2700</v>
      </c>
      <c r="B478" s="733" t="s">
        <v>282</v>
      </c>
      <c r="F478" s="734">
        <v>7416026.1100000003</v>
      </c>
      <c r="G478" s="734">
        <v>6408913.2000000002</v>
      </c>
      <c r="H478" s="734">
        <v>6408913.2000000002</v>
      </c>
      <c r="I478" s="734">
        <v>6408913.2000000002</v>
      </c>
      <c r="J478" s="734">
        <v>6408913.2000000002</v>
      </c>
      <c r="K478" s="734">
        <v>0</v>
      </c>
      <c r="L478" s="734">
        <v>0</v>
      </c>
    </row>
    <row r="479" spans="1:12">
      <c r="A479" s="733" t="s">
        <v>2701</v>
      </c>
      <c r="B479" s="733" t="s">
        <v>291</v>
      </c>
      <c r="F479" s="734">
        <v>0</v>
      </c>
      <c r="G479" s="734">
        <v>3555865.49</v>
      </c>
      <c r="H479" s="734">
        <v>3555865.49</v>
      </c>
      <c r="I479" s="734">
        <v>3555865.49</v>
      </c>
      <c r="J479" s="734">
        <v>3555865.49</v>
      </c>
      <c r="K479" s="734">
        <v>0</v>
      </c>
      <c r="L479" s="734">
        <v>0</v>
      </c>
    </row>
    <row r="481" spans="1:12">
      <c r="A481" s="732" t="s">
        <v>2243</v>
      </c>
      <c r="B481" s="732" t="s">
        <v>479</v>
      </c>
      <c r="F481" s="740">
        <v>5530680.3700000001</v>
      </c>
      <c r="G481" s="740">
        <v>5256021.71</v>
      </c>
      <c r="H481" s="740">
        <v>5256021.71</v>
      </c>
      <c r="I481" s="740">
        <v>5234499.17</v>
      </c>
      <c r="J481" s="740">
        <v>5234499.17</v>
      </c>
      <c r="K481" s="735">
        <v>21522.54</v>
      </c>
      <c r="L481" s="735">
        <v>21522.54</v>
      </c>
    </row>
    <row r="482" spans="1:12">
      <c r="A482" s="733" t="s">
        <v>2700</v>
      </c>
      <c r="B482" s="733" t="s">
        <v>282</v>
      </c>
      <c r="F482" s="734">
        <v>5530680.3700000001</v>
      </c>
      <c r="G482" s="734">
        <v>5256021.71</v>
      </c>
      <c r="H482" s="734">
        <v>5256021.71</v>
      </c>
      <c r="I482" s="734">
        <v>5234499.17</v>
      </c>
      <c r="J482" s="734">
        <v>5234499.17</v>
      </c>
      <c r="K482" s="734">
        <v>21522.54</v>
      </c>
      <c r="L482" s="734">
        <v>21522.54</v>
      </c>
    </row>
    <row r="484" spans="1:12">
      <c r="A484" s="732" t="s">
        <v>2193</v>
      </c>
      <c r="B484" s="732" t="s">
        <v>480</v>
      </c>
      <c r="F484" s="740">
        <v>4198062.2699999996</v>
      </c>
      <c r="G484" s="740">
        <v>8119158.3499999996</v>
      </c>
      <c r="H484" s="740">
        <v>8112354.5999999996</v>
      </c>
      <c r="I484" s="740">
        <v>8112354.5999999996</v>
      </c>
      <c r="J484" s="740">
        <v>8112354.5999999996</v>
      </c>
      <c r="K484" s="735">
        <v>6803.75</v>
      </c>
      <c r="L484" s="735">
        <v>6803.75</v>
      </c>
    </row>
    <row r="485" spans="1:12">
      <c r="A485" s="733" t="s">
        <v>2699</v>
      </c>
      <c r="B485" s="733" t="s">
        <v>281</v>
      </c>
      <c r="F485" s="734">
        <v>0</v>
      </c>
      <c r="G485" s="734">
        <v>119700</v>
      </c>
      <c r="H485" s="734">
        <v>119700</v>
      </c>
      <c r="I485" s="734">
        <v>119700</v>
      </c>
      <c r="J485" s="734">
        <v>119700</v>
      </c>
      <c r="K485" s="734">
        <v>0</v>
      </c>
      <c r="L485" s="734">
        <v>0</v>
      </c>
    </row>
    <row r="486" spans="1:12">
      <c r="A486" s="733" t="s">
        <v>2700</v>
      </c>
      <c r="B486" s="733" t="s">
        <v>282</v>
      </c>
      <c r="F486" s="734">
        <v>3848062.27</v>
      </c>
      <c r="G486" s="734">
        <v>7999458.3499999996</v>
      </c>
      <c r="H486" s="734">
        <v>7992654.5999999996</v>
      </c>
      <c r="I486" s="734">
        <v>7992654.5999999996</v>
      </c>
      <c r="J486" s="734">
        <v>7992654.5999999996</v>
      </c>
      <c r="K486" s="734">
        <v>6803.75</v>
      </c>
      <c r="L486" s="734">
        <v>6803.75</v>
      </c>
    </row>
    <row r="487" spans="1:12">
      <c r="A487" s="733" t="s">
        <v>2701</v>
      </c>
      <c r="B487" s="733" t="s">
        <v>291</v>
      </c>
      <c r="F487" s="734">
        <v>350000</v>
      </c>
      <c r="G487" s="734">
        <v>0</v>
      </c>
      <c r="H487" s="734">
        <v>0</v>
      </c>
      <c r="I487" s="734">
        <v>0</v>
      </c>
      <c r="J487" s="734">
        <v>0</v>
      </c>
      <c r="K487" s="734">
        <v>0</v>
      </c>
      <c r="L487" s="734">
        <v>0</v>
      </c>
    </row>
    <row r="489" spans="1:12">
      <c r="A489" s="732" t="s">
        <v>2238</v>
      </c>
      <c r="B489" s="732" t="s">
        <v>481</v>
      </c>
      <c r="F489" s="740">
        <v>175612212.43000001</v>
      </c>
      <c r="G489" s="740">
        <v>234129964.34</v>
      </c>
      <c r="H489" s="740">
        <v>234071378.25999999</v>
      </c>
      <c r="I489" s="740">
        <v>234071378.25999999</v>
      </c>
      <c r="J489" s="740">
        <v>234071378.25999999</v>
      </c>
      <c r="K489" s="735">
        <v>58586.080000000002</v>
      </c>
      <c r="L489" s="735">
        <v>58586.080000000002</v>
      </c>
    </row>
    <row r="490" spans="1:12">
      <c r="A490" s="733" t="s">
        <v>2700</v>
      </c>
      <c r="B490" s="733" t="s">
        <v>282</v>
      </c>
      <c r="F490" s="734">
        <v>175612212.43000001</v>
      </c>
      <c r="G490" s="734">
        <v>234129964.34</v>
      </c>
      <c r="H490" s="734">
        <v>234071378.25999999</v>
      </c>
      <c r="I490" s="734">
        <v>234071378.25999999</v>
      </c>
      <c r="J490" s="734">
        <v>234071378.25999999</v>
      </c>
      <c r="K490" s="734">
        <v>58586.080000000002</v>
      </c>
      <c r="L490" s="734">
        <v>58586.080000000002</v>
      </c>
    </row>
    <row r="492" spans="1:12">
      <c r="A492" s="732" t="s">
        <v>2252</v>
      </c>
      <c r="B492" s="732" t="s">
        <v>483</v>
      </c>
      <c r="F492" s="740">
        <v>0</v>
      </c>
      <c r="G492" s="740">
        <v>15783334.02</v>
      </c>
      <c r="H492" s="740">
        <v>15783334.02</v>
      </c>
      <c r="I492" s="740">
        <v>15783334.02</v>
      </c>
      <c r="J492" s="740">
        <v>15783334.02</v>
      </c>
      <c r="K492" s="735">
        <v>0</v>
      </c>
      <c r="L492" s="735">
        <v>0</v>
      </c>
    </row>
    <row r="493" spans="1:12">
      <c r="A493" s="733" t="s">
        <v>2700</v>
      </c>
      <c r="B493" s="733" t="s">
        <v>282</v>
      </c>
      <c r="F493" s="734">
        <v>0</v>
      </c>
      <c r="G493" s="734">
        <v>15783334.02</v>
      </c>
      <c r="H493" s="734">
        <v>15783334.02</v>
      </c>
      <c r="I493" s="734">
        <v>15783334.02</v>
      </c>
      <c r="J493" s="734">
        <v>15783334.02</v>
      </c>
      <c r="K493" s="734">
        <v>0</v>
      </c>
      <c r="L493" s="734">
        <v>0</v>
      </c>
    </row>
    <row r="497" spans="1:12">
      <c r="E497" s="730" t="s">
        <v>276</v>
      </c>
      <c r="F497" s="740">
        <v>16742143062.950001</v>
      </c>
      <c r="G497" s="740">
        <v>20818361770.93</v>
      </c>
      <c r="H497" s="740">
        <v>20504906493.049999</v>
      </c>
      <c r="I497" s="740">
        <v>20144619621.200001</v>
      </c>
      <c r="J497" s="740">
        <v>20144066343.169998</v>
      </c>
      <c r="K497" s="735">
        <v>673742149.73000002</v>
      </c>
      <c r="L497" s="735">
        <v>674295427.75999999</v>
      </c>
    </row>
    <row r="499" spans="1:12" ht="13.5">
      <c r="A499" s="741" t="s">
        <v>2704</v>
      </c>
      <c r="G499" s="742">
        <v>0.43966435185185188</v>
      </c>
      <c r="I499" s="737">
        <v>44988</v>
      </c>
      <c r="K499" s="738" t="s">
        <v>2689</v>
      </c>
    </row>
  </sheetData>
  <pageMargins left="0.19719757252565651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opLeftCell="C1" workbookViewId="0">
      <selection activeCell="A31" sqref="A31"/>
    </sheetView>
  </sheetViews>
  <sheetFormatPr baseColWidth="10" defaultRowHeight="12.75"/>
  <cols>
    <col min="1" max="6" width="11.42578125" style="744"/>
    <col min="7" max="7" width="15.5703125" style="744" customWidth="1"/>
    <col min="8" max="8" width="16.85546875" style="744" customWidth="1"/>
    <col min="9" max="9" width="14.7109375" style="744" customWidth="1"/>
    <col min="10" max="10" width="14" style="744" customWidth="1"/>
    <col min="11" max="11" width="16" style="744" customWidth="1"/>
    <col min="12" max="12" width="13.28515625" style="744" customWidth="1"/>
    <col min="13" max="13" width="14.5703125" style="744" customWidth="1"/>
    <col min="14" max="14" width="14.140625" style="744" customWidth="1"/>
    <col min="15" max="15" width="14" style="744" customWidth="1"/>
    <col min="16" max="16384" width="11.42578125" style="744"/>
  </cols>
  <sheetData>
    <row r="1" spans="1:15" ht="24.75">
      <c r="A1" s="743" t="s">
        <v>2705</v>
      </c>
    </row>
    <row r="2" spans="1:15" ht="15.75">
      <c r="A2" s="745" t="s">
        <v>2706</v>
      </c>
    </row>
    <row r="3" spans="1:15" ht="15.75">
      <c r="A3" s="745" t="s">
        <v>2707</v>
      </c>
    </row>
    <row r="4" spans="1:15" ht="15.75">
      <c r="A4" s="746" t="s">
        <v>640</v>
      </c>
    </row>
    <row r="5" spans="1:15">
      <c r="A5" s="747" t="s">
        <v>2708</v>
      </c>
    </row>
    <row r="11" spans="1:15">
      <c r="A11" s="748" t="s">
        <v>2132</v>
      </c>
      <c r="G11" s="749" t="s">
        <v>2133</v>
      </c>
      <c r="H11" s="749" t="s">
        <v>2135</v>
      </c>
      <c r="I11" s="749" t="s">
        <v>2692</v>
      </c>
      <c r="J11" s="749" t="s">
        <v>2136</v>
      </c>
      <c r="K11" s="749" t="s">
        <v>2137</v>
      </c>
      <c r="L11" s="749" t="s">
        <v>2138</v>
      </c>
      <c r="M11" s="749" t="s">
        <v>2709</v>
      </c>
      <c r="N11" s="749" t="s">
        <v>2709</v>
      </c>
    </row>
    <row r="12" spans="1:15">
      <c r="G12" s="749" t="s">
        <v>2694</v>
      </c>
      <c r="H12" s="749" t="s">
        <v>2710</v>
      </c>
      <c r="I12" s="749" t="s">
        <v>2710</v>
      </c>
      <c r="J12" s="749" t="s">
        <v>2710</v>
      </c>
      <c r="K12" s="749" t="s">
        <v>2710</v>
      </c>
      <c r="L12" s="749" t="s">
        <v>2710</v>
      </c>
      <c r="M12" s="749" t="s">
        <v>2711</v>
      </c>
      <c r="N12" s="749" t="s">
        <v>2712</v>
      </c>
      <c r="O12" s="749" t="s">
        <v>2713</v>
      </c>
    </row>
    <row r="14" spans="1:15">
      <c r="A14" s="750">
        <v>1</v>
      </c>
      <c r="B14" s="751" t="s">
        <v>669</v>
      </c>
      <c r="G14" s="752">
        <v>62317729105.18</v>
      </c>
      <c r="H14" s="752">
        <v>70119456873.240005</v>
      </c>
      <c r="I14" s="752">
        <v>69378256191.770004</v>
      </c>
      <c r="J14" s="752">
        <v>68704263305.290001</v>
      </c>
      <c r="K14" s="752">
        <v>68703124549.529999</v>
      </c>
      <c r="L14" s="752">
        <v>66634919894.75</v>
      </c>
      <c r="M14" s="752">
        <v>741200681.47000003</v>
      </c>
      <c r="N14" s="752">
        <v>1416332323.71</v>
      </c>
      <c r="O14" s="752">
        <v>3484536978.4899998</v>
      </c>
    </row>
    <row r="17" spans="1:15">
      <c r="A17" s="750">
        <v>2</v>
      </c>
      <c r="B17" s="751" t="s">
        <v>289</v>
      </c>
      <c r="G17" s="752">
        <v>12085999118.620001</v>
      </c>
      <c r="H17" s="752">
        <v>14632696771.219999</v>
      </c>
      <c r="I17" s="752">
        <v>13710846231.030001</v>
      </c>
      <c r="J17" s="752">
        <v>13020330590.440001</v>
      </c>
      <c r="K17" s="752">
        <v>13008221180.190001</v>
      </c>
      <c r="L17" s="752">
        <v>12830049795.59</v>
      </c>
      <c r="M17" s="752">
        <v>921850540.19000006</v>
      </c>
      <c r="N17" s="752">
        <v>1624475591.03</v>
      </c>
      <c r="O17" s="752">
        <v>1802646975.6300001</v>
      </c>
    </row>
    <row r="20" spans="1:15">
      <c r="A20" s="750">
        <v>3</v>
      </c>
      <c r="B20" s="751" t="s">
        <v>296</v>
      </c>
      <c r="G20" s="752">
        <v>1786372041.05</v>
      </c>
      <c r="H20" s="752">
        <v>2128644399.5899999</v>
      </c>
      <c r="I20" s="752">
        <v>2128644399.49</v>
      </c>
      <c r="J20" s="752">
        <v>2128644399.49</v>
      </c>
      <c r="K20" s="752">
        <v>2128644399.49</v>
      </c>
      <c r="L20" s="752">
        <v>2128643760.9100001</v>
      </c>
      <c r="M20" s="752">
        <v>9.9999923706054691E-2</v>
      </c>
      <c r="N20" s="752">
        <v>9.9999923706054691E-2</v>
      </c>
      <c r="O20" s="752">
        <v>638.67999992370608</v>
      </c>
    </row>
    <row r="23" spans="1:15">
      <c r="A23" s="750">
        <v>4</v>
      </c>
      <c r="B23" s="751" t="s">
        <v>299</v>
      </c>
      <c r="G23" s="752">
        <v>555808405.89999998</v>
      </c>
      <c r="H23" s="752">
        <v>921917016.48000002</v>
      </c>
      <c r="I23" s="752">
        <v>921917016.48000002</v>
      </c>
      <c r="J23" s="752">
        <v>921917016.48000002</v>
      </c>
      <c r="K23" s="752">
        <v>921917016.48000002</v>
      </c>
      <c r="L23" s="752">
        <v>921253916.89999998</v>
      </c>
      <c r="M23" s="752">
        <v>0</v>
      </c>
      <c r="N23" s="752">
        <v>0</v>
      </c>
      <c r="O23" s="752">
        <v>663099.57999999996</v>
      </c>
    </row>
    <row r="26" spans="1:15">
      <c r="A26" s="750">
        <v>5</v>
      </c>
      <c r="B26" s="751" t="s">
        <v>190</v>
      </c>
      <c r="G26" s="752">
        <v>6062290386.25</v>
      </c>
      <c r="H26" s="752">
        <v>7159641528.8800001</v>
      </c>
      <c r="I26" s="752">
        <v>7159641527.4799995</v>
      </c>
      <c r="J26" s="752">
        <v>7076573375</v>
      </c>
      <c r="K26" s="752">
        <v>7076573375</v>
      </c>
      <c r="L26" s="752">
        <v>7076573375</v>
      </c>
      <c r="M26" s="752">
        <v>1.4</v>
      </c>
      <c r="N26" s="752">
        <v>83068153.879999384</v>
      </c>
      <c r="O26" s="752">
        <v>83068153.879999384</v>
      </c>
    </row>
    <row r="29" spans="1:15">
      <c r="E29" s="753" t="s">
        <v>276</v>
      </c>
      <c r="G29" s="754">
        <v>82808199057</v>
      </c>
      <c r="H29" s="754">
        <v>94962356589.410004</v>
      </c>
      <c r="I29" s="754">
        <v>93299305366.25</v>
      </c>
      <c r="J29" s="754">
        <v>91851728686.699997</v>
      </c>
      <c r="K29" s="754">
        <v>91838480520.690002</v>
      </c>
      <c r="L29" s="754">
        <v>89591440743.149994</v>
      </c>
      <c r="M29" s="754">
        <v>1663051223.1600001</v>
      </c>
      <c r="N29" s="754">
        <v>3123876068.7199993</v>
      </c>
      <c r="O29" s="754">
        <v>5370915846.2599993</v>
      </c>
    </row>
    <row r="31" spans="1:15">
      <c r="A31" s="755" t="s">
        <v>2714</v>
      </c>
    </row>
    <row r="32" spans="1:15" ht="13.5">
      <c r="K32" s="756" t="s">
        <v>2689</v>
      </c>
      <c r="N32" s="757">
        <v>44987</v>
      </c>
    </row>
  </sheetData>
  <pageMargins left="0.39370078740157477" right="0.19719757252565651" top="0.39370078740157477" bottom="0.19719757252565651" header="1.1126239316962329E-308" footer="0.19719757252565651"/>
  <pageSetup orientation="landscape" horizontalDpi="0" verticalDpi="0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1:Y1000"/>
  <sheetViews>
    <sheetView showGridLines="0" zoomScale="130" zoomScaleNormal="130" zoomScaleSheetLayoutView="150" workbookViewId="0">
      <selection activeCell="E9" sqref="E9"/>
    </sheetView>
  </sheetViews>
  <sheetFormatPr baseColWidth="10" defaultColWidth="14.42578125" defaultRowHeight="15" customHeight="1"/>
  <cols>
    <col min="1" max="1" width="1.85546875" style="761" customWidth="1"/>
    <col min="2" max="2" width="43.28515625" style="761" customWidth="1"/>
    <col min="3" max="4" width="10.140625" style="761" customWidth="1"/>
    <col min="5" max="5" width="43.28515625" style="761" customWidth="1"/>
    <col min="6" max="7" width="10.140625" style="761" customWidth="1"/>
    <col min="8" max="8" width="0.85546875" style="761" customWidth="1"/>
    <col min="9" max="9" width="12" style="761" customWidth="1"/>
    <col min="10" max="10" width="11.85546875" style="761" bestFit="1" customWidth="1"/>
    <col min="11" max="12" width="8.140625" style="802" customWidth="1"/>
    <col min="13" max="25" width="8.140625" style="761" customWidth="1"/>
    <col min="26" max="16384" width="14.42578125" style="761"/>
  </cols>
  <sheetData>
    <row r="1" spans="2:25" ht="8.25" customHeight="1">
      <c r="B1" s="1894" t="s">
        <v>2715</v>
      </c>
      <c r="C1" s="1894"/>
      <c r="D1" s="1894"/>
      <c r="E1" s="1894"/>
      <c r="F1" s="1894"/>
      <c r="G1" s="1894"/>
      <c r="H1" s="758"/>
      <c r="I1" s="759"/>
      <c r="J1" s="759"/>
      <c r="K1" s="760"/>
      <c r="L1" s="760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</row>
    <row r="2" spans="2:25" ht="8.25" customHeight="1">
      <c r="B2" s="1894" t="s">
        <v>2716</v>
      </c>
      <c r="C2" s="1894"/>
      <c r="D2" s="1894"/>
      <c r="E2" s="1894"/>
      <c r="F2" s="1894"/>
      <c r="G2" s="1894"/>
      <c r="H2" s="758"/>
      <c r="I2" s="759"/>
      <c r="J2" s="759"/>
      <c r="K2" s="760"/>
      <c r="L2" s="760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</row>
    <row r="3" spans="2:25" ht="8.25" customHeight="1">
      <c r="B3" s="1894" t="s">
        <v>2717</v>
      </c>
      <c r="C3" s="1894"/>
      <c r="D3" s="1894"/>
      <c r="E3" s="1894"/>
      <c r="F3" s="1894"/>
      <c r="G3" s="1894"/>
      <c r="H3" s="758"/>
      <c r="I3" s="759"/>
      <c r="J3" s="759"/>
      <c r="K3" s="760"/>
      <c r="L3" s="760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</row>
    <row r="4" spans="2:25" ht="8.25" customHeight="1">
      <c r="B4" s="1894" t="s">
        <v>2718</v>
      </c>
      <c r="C4" s="1894"/>
      <c r="D4" s="1894"/>
      <c r="E4" s="1894"/>
      <c r="F4" s="1894"/>
      <c r="G4" s="1894"/>
      <c r="H4" s="758"/>
      <c r="I4" s="759"/>
      <c r="J4" s="759"/>
      <c r="K4" s="760"/>
      <c r="L4" s="760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</row>
    <row r="5" spans="2:25" ht="8.25" customHeight="1">
      <c r="B5" s="1895" t="s">
        <v>2719</v>
      </c>
      <c r="C5" s="1895"/>
      <c r="D5" s="1895"/>
      <c r="E5" s="1895"/>
      <c r="F5" s="1895"/>
      <c r="G5" s="1895"/>
      <c r="H5" s="758"/>
      <c r="I5" s="759"/>
      <c r="J5" s="759"/>
      <c r="K5" s="760"/>
      <c r="L5" s="760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</row>
    <row r="6" spans="2:25" ht="27" customHeight="1">
      <c r="B6" s="762" t="s">
        <v>2720</v>
      </c>
      <c r="C6" s="762" t="s">
        <v>2721</v>
      </c>
      <c r="D6" s="762" t="s">
        <v>2722</v>
      </c>
      <c r="E6" s="762" t="s">
        <v>2720</v>
      </c>
      <c r="F6" s="762" t="s">
        <v>2721</v>
      </c>
      <c r="G6" s="762" t="s">
        <v>2722</v>
      </c>
      <c r="H6" s="759"/>
      <c r="I6" s="759"/>
      <c r="J6" s="759"/>
      <c r="K6" s="760"/>
      <c r="L6" s="760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</row>
    <row r="7" spans="2:25" ht="11.25" customHeight="1">
      <c r="B7" s="763" t="s">
        <v>2723</v>
      </c>
      <c r="C7" s="764"/>
      <c r="D7" s="764"/>
      <c r="E7" s="765" t="s">
        <v>2724</v>
      </c>
      <c r="F7" s="766"/>
      <c r="G7" s="767"/>
      <c r="H7" s="759"/>
      <c r="I7" s="759"/>
      <c r="J7" s="759"/>
      <c r="K7" s="760"/>
      <c r="L7" s="760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</row>
    <row r="8" spans="2:25" ht="11.25" customHeight="1">
      <c r="B8" s="763" t="s">
        <v>2725</v>
      </c>
      <c r="C8" s="764"/>
      <c r="D8" s="764"/>
      <c r="E8" s="765" t="s">
        <v>2726</v>
      </c>
      <c r="F8" s="766"/>
      <c r="G8" s="767"/>
      <c r="H8" s="759"/>
      <c r="I8" s="759"/>
      <c r="J8" s="759"/>
      <c r="K8" s="760"/>
      <c r="L8" s="760"/>
      <c r="M8" s="759"/>
      <c r="N8" s="759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</row>
    <row r="9" spans="2:25" ht="11.25" customHeight="1">
      <c r="B9" s="768" t="s">
        <v>2727</v>
      </c>
      <c r="C9" s="769">
        <v>2616240779</v>
      </c>
      <c r="D9" s="769">
        <v>2022870013</v>
      </c>
      <c r="E9" s="768" t="s">
        <v>2728</v>
      </c>
      <c r="F9" s="770">
        <v>3216482158.5900002</v>
      </c>
      <c r="G9" s="769">
        <v>5820685290</v>
      </c>
      <c r="H9" s="771"/>
      <c r="I9" s="772"/>
      <c r="J9" s="772"/>
      <c r="K9" s="773"/>
      <c r="L9" s="773"/>
      <c r="M9" s="759"/>
      <c r="N9" s="759"/>
      <c r="O9" s="759"/>
      <c r="P9" s="759"/>
      <c r="Q9" s="759"/>
      <c r="R9" s="759"/>
      <c r="S9" s="759"/>
      <c r="T9" s="759"/>
      <c r="U9" s="759"/>
      <c r="V9" s="759"/>
      <c r="W9" s="759"/>
      <c r="X9" s="759"/>
      <c r="Y9" s="759"/>
    </row>
    <row r="10" spans="2:25" ht="11.25" customHeight="1">
      <c r="B10" s="774" t="s">
        <v>2729</v>
      </c>
      <c r="C10" s="775">
        <v>330233</v>
      </c>
      <c r="D10" s="775">
        <v>494106</v>
      </c>
      <c r="E10" s="774" t="s">
        <v>2730</v>
      </c>
      <c r="F10" s="775">
        <v>47375864</v>
      </c>
      <c r="G10" s="775">
        <v>242739975</v>
      </c>
      <c r="H10" s="759"/>
      <c r="I10" s="772"/>
      <c r="J10" s="772"/>
      <c r="K10" s="773"/>
      <c r="L10" s="773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</row>
    <row r="11" spans="2:25" ht="11.25" customHeight="1">
      <c r="B11" s="774" t="s">
        <v>2731</v>
      </c>
      <c r="C11" s="775">
        <v>1390394346</v>
      </c>
      <c r="D11" s="775">
        <v>1269027985</v>
      </c>
      <c r="E11" s="774" t="s">
        <v>2732</v>
      </c>
      <c r="F11" s="775">
        <v>272009356</v>
      </c>
      <c r="G11" s="775">
        <v>852149718</v>
      </c>
      <c r="H11" s="759"/>
      <c r="I11" s="772"/>
      <c r="J11" s="772"/>
      <c r="K11" s="773"/>
      <c r="L11" s="773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</row>
    <row r="12" spans="2:25" ht="11.25" customHeight="1">
      <c r="B12" s="774" t="s">
        <v>2733</v>
      </c>
      <c r="C12" s="775">
        <v>343217136</v>
      </c>
      <c r="D12" s="775">
        <v>663821515</v>
      </c>
      <c r="E12" s="774" t="s">
        <v>2734</v>
      </c>
      <c r="F12" s="775">
        <v>126232735</v>
      </c>
      <c r="G12" s="775">
        <v>564940210</v>
      </c>
      <c r="H12" s="759"/>
      <c r="I12" s="772"/>
      <c r="J12" s="772"/>
      <c r="K12" s="773"/>
      <c r="L12" s="773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</row>
    <row r="13" spans="2:25" ht="11.25" customHeight="1">
      <c r="B13" s="774" t="s">
        <v>2735</v>
      </c>
      <c r="C13" s="775">
        <v>881727051</v>
      </c>
      <c r="D13" s="775">
        <v>88954394</v>
      </c>
      <c r="E13" s="774" t="s">
        <v>2736</v>
      </c>
      <c r="F13" s="775">
        <v>0</v>
      </c>
      <c r="G13" s="775">
        <v>0</v>
      </c>
      <c r="H13" s="759"/>
      <c r="I13" s="772"/>
      <c r="J13" s="772"/>
      <c r="K13" s="773"/>
      <c r="L13" s="773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</row>
    <row r="14" spans="2:25" ht="11.25" customHeight="1">
      <c r="B14" s="774" t="s">
        <v>2737</v>
      </c>
      <c r="C14" s="775">
        <v>0</v>
      </c>
      <c r="D14" s="775">
        <v>0</v>
      </c>
      <c r="E14" s="774" t="s">
        <v>2738</v>
      </c>
      <c r="F14" s="775">
        <v>149738978</v>
      </c>
      <c r="G14" s="775">
        <v>555719793</v>
      </c>
      <c r="H14" s="759"/>
      <c r="I14" s="772"/>
      <c r="J14" s="772"/>
      <c r="K14" s="773"/>
      <c r="L14" s="773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</row>
    <row r="15" spans="2:25" ht="20.25" customHeight="1">
      <c r="B15" s="774" t="s">
        <v>2739</v>
      </c>
      <c r="C15" s="775">
        <v>572013</v>
      </c>
      <c r="D15" s="775">
        <v>572013</v>
      </c>
      <c r="E15" s="774" t="s">
        <v>2740</v>
      </c>
      <c r="F15" s="775">
        <v>29647536</v>
      </c>
      <c r="G15" s="775">
        <v>8510199</v>
      </c>
      <c r="H15" s="759"/>
      <c r="I15" s="772"/>
      <c r="J15" s="772"/>
      <c r="K15" s="773"/>
      <c r="L15" s="773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</row>
    <row r="16" spans="2:25" ht="11.25" customHeight="1">
      <c r="B16" s="774" t="s">
        <v>2741</v>
      </c>
      <c r="C16" s="775">
        <v>0</v>
      </c>
      <c r="D16" s="775">
        <v>0</v>
      </c>
      <c r="E16" s="774" t="s">
        <v>2742</v>
      </c>
      <c r="F16" s="775">
        <v>626363108</v>
      </c>
      <c r="G16" s="775">
        <v>1289280476</v>
      </c>
      <c r="H16" s="759"/>
      <c r="I16" s="772"/>
      <c r="J16" s="772"/>
      <c r="K16" s="773"/>
      <c r="L16" s="773"/>
      <c r="M16" s="759"/>
      <c r="N16" s="759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</row>
    <row r="17" spans="2:25" ht="11.25" customHeight="1">
      <c r="B17" s="776" t="s">
        <v>2743</v>
      </c>
      <c r="C17" s="769">
        <v>5709118693.5900002</v>
      </c>
      <c r="D17" s="769">
        <v>7746786444</v>
      </c>
      <c r="E17" s="774" t="s">
        <v>2744</v>
      </c>
      <c r="F17" s="775">
        <v>0</v>
      </c>
      <c r="G17" s="775">
        <v>0</v>
      </c>
      <c r="H17" s="759"/>
      <c r="I17" s="772"/>
      <c r="J17" s="772"/>
      <c r="K17" s="773"/>
      <c r="L17" s="773"/>
      <c r="M17" s="759"/>
      <c r="N17" s="759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</row>
    <row r="18" spans="2:25" ht="11.25" customHeight="1">
      <c r="B18" s="777" t="s">
        <v>2745</v>
      </c>
      <c r="C18" s="775">
        <v>0</v>
      </c>
      <c r="D18" s="775">
        <v>0</v>
      </c>
      <c r="E18" s="774" t="s">
        <v>2746</v>
      </c>
      <c r="F18" s="775">
        <v>1965114580.5900002</v>
      </c>
      <c r="G18" s="775">
        <v>2307344919</v>
      </c>
      <c r="H18" s="759"/>
      <c r="I18" s="772"/>
      <c r="J18" s="772"/>
      <c r="K18" s="773"/>
      <c r="L18" s="773"/>
      <c r="M18" s="759"/>
      <c r="N18" s="759"/>
      <c r="O18" s="759"/>
      <c r="P18" s="759"/>
      <c r="Q18" s="759"/>
      <c r="R18" s="759"/>
      <c r="S18" s="759"/>
      <c r="T18" s="759"/>
      <c r="U18" s="759"/>
      <c r="V18" s="759"/>
      <c r="W18" s="759"/>
      <c r="X18" s="759"/>
      <c r="Y18" s="759"/>
    </row>
    <row r="19" spans="2:25" ht="11.25" customHeight="1">
      <c r="B19" s="777" t="s">
        <v>2747</v>
      </c>
      <c r="C19" s="775">
        <v>34372472</v>
      </c>
      <c r="D19" s="775">
        <v>51719438</v>
      </c>
      <c r="E19" s="768" t="s">
        <v>2748</v>
      </c>
      <c r="F19" s="770">
        <v>0</v>
      </c>
      <c r="G19" s="769">
        <v>300000000</v>
      </c>
      <c r="H19" s="759"/>
      <c r="I19" s="772"/>
      <c r="J19" s="772"/>
      <c r="K19" s="773"/>
      <c r="L19" s="773"/>
      <c r="M19" s="759"/>
      <c r="N19" s="759"/>
      <c r="O19" s="759"/>
      <c r="P19" s="759"/>
      <c r="Q19" s="759"/>
      <c r="R19" s="759"/>
      <c r="S19" s="759"/>
      <c r="T19" s="759"/>
      <c r="U19" s="759"/>
      <c r="V19" s="759"/>
      <c r="W19" s="759"/>
      <c r="X19" s="759"/>
      <c r="Y19" s="759"/>
    </row>
    <row r="20" spans="2:25" ht="11.25" customHeight="1">
      <c r="B20" s="777" t="s">
        <v>2749</v>
      </c>
      <c r="C20" s="775">
        <v>735008808.61000001</v>
      </c>
      <c r="D20" s="775">
        <v>2446053132</v>
      </c>
      <c r="E20" s="774" t="s">
        <v>2750</v>
      </c>
      <c r="F20" s="778">
        <v>0</v>
      </c>
      <c r="G20" s="775">
        <v>300000000</v>
      </c>
      <c r="H20" s="759"/>
      <c r="I20" s="772"/>
      <c r="J20" s="772"/>
      <c r="K20" s="773"/>
      <c r="L20" s="773"/>
      <c r="M20" s="759"/>
      <c r="N20" s="759"/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</row>
    <row r="21" spans="2:25" ht="20.25" customHeight="1">
      <c r="B21" s="777" t="s">
        <v>2751</v>
      </c>
      <c r="C21" s="775">
        <v>737522835</v>
      </c>
      <c r="D21" s="775">
        <v>850259798</v>
      </c>
      <c r="E21" s="774" t="s">
        <v>2752</v>
      </c>
      <c r="F21" s="778">
        <v>0</v>
      </c>
      <c r="G21" s="775">
        <v>0</v>
      </c>
      <c r="H21" s="759"/>
      <c r="I21" s="772"/>
      <c r="J21" s="772"/>
      <c r="K21" s="773"/>
      <c r="L21" s="773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</row>
    <row r="22" spans="2:25" ht="11.25" customHeight="1">
      <c r="B22" s="777" t="s">
        <v>2753</v>
      </c>
      <c r="C22" s="775">
        <v>356736654.63999999</v>
      </c>
      <c r="D22" s="775">
        <v>664387993</v>
      </c>
      <c r="E22" s="774" t="s">
        <v>2754</v>
      </c>
      <c r="F22" s="778">
        <v>0</v>
      </c>
      <c r="G22" s="775">
        <v>0</v>
      </c>
      <c r="H22" s="759"/>
      <c r="I22" s="772"/>
      <c r="J22" s="772"/>
      <c r="K22" s="773"/>
      <c r="L22" s="773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</row>
    <row r="23" spans="2:25" ht="11.25" customHeight="1">
      <c r="B23" s="777" t="s">
        <v>2755</v>
      </c>
      <c r="C23" s="775">
        <v>282740587.34000003</v>
      </c>
      <c r="D23" s="775">
        <v>262221176</v>
      </c>
      <c r="E23" s="768" t="s">
        <v>2756</v>
      </c>
      <c r="F23" s="770">
        <v>13960084</v>
      </c>
      <c r="G23" s="769">
        <v>0</v>
      </c>
      <c r="H23" s="759"/>
      <c r="I23" s="772"/>
      <c r="J23" s="772"/>
      <c r="K23" s="773"/>
      <c r="L23" s="773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</row>
    <row r="24" spans="2:25" ht="11.25" customHeight="1">
      <c r="B24" s="777" t="s">
        <v>2757</v>
      </c>
      <c r="C24" s="775">
        <v>3562737337</v>
      </c>
      <c r="D24" s="775">
        <v>3472144907</v>
      </c>
      <c r="E24" s="774" t="s">
        <v>2758</v>
      </c>
      <c r="F24" s="778">
        <v>13960084</v>
      </c>
      <c r="G24" s="775">
        <v>0</v>
      </c>
      <c r="H24" s="759"/>
      <c r="I24" s="772"/>
      <c r="J24" s="772"/>
      <c r="K24" s="773"/>
      <c r="L24" s="773"/>
      <c r="M24" s="759"/>
      <c r="N24" s="759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</row>
    <row r="25" spans="2:25" ht="11.25" customHeight="1">
      <c r="B25" s="776" t="s">
        <v>2759</v>
      </c>
      <c r="C25" s="769">
        <v>150093762</v>
      </c>
      <c r="D25" s="769">
        <v>315063122</v>
      </c>
      <c r="E25" s="774" t="s">
        <v>2760</v>
      </c>
      <c r="F25" s="779">
        <v>0</v>
      </c>
      <c r="G25" s="775">
        <v>0</v>
      </c>
      <c r="H25" s="759"/>
      <c r="I25" s="772"/>
      <c r="J25" s="772"/>
      <c r="K25" s="773"/>
      <c r="L25" s="773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</row>
    <row r="26" spans="2:25" ht="20.25" customHeight="1">
      <c r="B26" s="777" t="s">
        <v>2761</v>
      </c>
      <c r="C26" s="775">
        <v>24686197</v>
      </c>
      <c r="D26" s="775">
        <v>24711175</v>
      </c>
      <c r="E26" s="768" t="s">
        <v>2762</v>
      </c>
      <c r="F26" s="770">
        <v>0</v>
      </c>
      <c r="G26" s="769">
        <v>0</v>
      </c>
      <c r="H26" s="759"/>
      <c r="I26" s="772"/>
      <c r="J26" s="772"/>
      <c r="K26" s="773"/>
      <c r="L26" s="773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</row>
    <row r="27" spans="2:25" ht="20.25" customHeight="1">
      <c r="B27" s="777" t="s">
        <v>2763</v>
      </c>
      <c r="C27" s="775">
        <v>0</v>
      </c>
      <c r="D27" s="775">
        <v>0</v>
      </c>
      <c r="E27" s="768" t="s">
        <v>2764</v>
      </c>
      <c r="F27" s="770">
        <v>0</v>
      </c>
      <c r="G27" s="769">
        <v>0</v>
      </c>
      <c r="H27" s="759"/>
      <c r="I27" s="772"/>
      <c r="J27" s="772"/>
      <c r="K27" s="773"/>
      <c r="L27" s="773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</row>
    <row r="28" spans="2:25" ht="20.25" customHeight="1">
      <c r="B28" s="777" t="s">
        <v>2765</v>
      </c>
      <c r="C28" s="775">
        <v>0</v>
      </c>
      <c r="D28" s="775">
        <v>0</v>
      </c>
      <c r="E28" s="774" t="s">
        <v>2766</v>
      </c>
      <c r="F28" s="778">
        <v>0</v>
      </c>
      <c r="G28" s="775">
        <v>0</v>
      </c>
      <c r="H28" s="759"/>
      <c r="I28" s="772"/>
      <c r="J28" s="772"/>
      <c r="K28" s="773"/>
      <c r="L28" s="773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  <c r="Y28" s="759"/>
    </row>
    <row r="29" spans="2:25" ht="11.25" customHeight="1">
      <c r="B29" s="777" t="s">
        <v>2767</v>
      </c>
      <c r="C29" s="775">
        <v>125407566</v>
      </c>
      <c r="D29" s="775">
        <v>290351947</v>
      </c>
      <c r="E29" s="774" t="s">
        <v>2768</v>
      </c>
      <c r="F29" s="778">
        <v>0</v>
      </c>
      <c r="G29" s="775">
        <v>0</v>
      </c>
      <c r="H29" s="759"/>
      <c r="I29" s="772"/>
      <c r="J29" s="772"/>
      <c r="K29" s="773"/>
      <c r="L29" s="773"/>
      <c r="M29" s="759"/>
      <c r="N29" s="759"/>
      <c r="O29" s="759"/>
      <c r="P29" s="759"/>
      <c r="Q29" s="759"/>
      <c r="R29" s="759"/>
      <c r="S29" s="759"/>
      <c r="T29" s="759"/>
      <c r="U29" s="759"/>
      <c r="V29" s="759"/>
      <c r="W29" s="759"/>
      <c r="X29" s="759"/>
      <c r="Y29" s="759"/>
    </row>
    <row r="30" spans="2:25" ht="11.25" customHeight="1">
      <c r="B30" s="777" t="s">
        <v>2769</v>
      </c>
      <c r="C30" s="775"/>
      <c r="D30" s="775"/>
      <c r="E30" s="774" t="s">
        <v>2770</v>
      </c>
      <c r="F30" s="778">
        <v>0</v>
      </c>
      <c r="G30" s="775">
        <v>0</v>
      </c>
      <c r="H30" s="759"/>
      <c r="I30" s="772"/>
      <c r="J30" s="772"/>
      <c r="K30" s="773"/>
      <c r="L30" s="773"/>
      <c r="M30" s="759"/>
      <c r="N30" s="759"/>
      <c r="O30" s="759"/>
      <c r="P30" s="759"/>
      <c r="Q30" s="759"/>
      <c r="R30" s="759"/>
      <c r="S30" s="759"/>
      <c r="T30" s="759"/>
      <c r="U30" s="759"/>
      <c r="V30" s="759"/>
      <c r="W30" s="759"/>
      <c r="X30" s="759"/>
      <c r="Y30" s="759"/>
    </row>
    <row r="31" spans="2:25" ht="20.25" customHeight="1">
      <c r="B31" s="776" t="s">
        <v>2771</v>
      </c>
      <c r="C31" s="769">
        <v>0</v>
      </c>
      <c r="D31" s="769">
        <v>0</v>
      </c>
      <c r="E31" s="768" t="s">
        <v>2772</v>
      </c>
      <c r="F31" s="770">
        <v>0</v>
      </c>
      <c r="G31" s="769">
        <v>0</v>
      </c>
      <c r="H31" s="759"/>
      <c r="I31" s="772"/>
      <c r="J31" s="772"/>
      <c r="K31" s="773"/>
      <c r="L31" s="773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</row>
    <row r="32" spans="2:25" ht="11.25" customHeight="1">
      <c r="B32" s="777" t="s">
        <v>2773</v>
      </c>
      <c r="C32" s="775">
        <v>0</v>
      </c>
      <c r="D32" s="775">
        <v>0</v>
      </c>
      <c r="E32" s="774" t="s">
        <v>2774</v>
      </c>
      <c r="F32" s="778">
        <v>0</v>
      </c>
      <c r="G32" s="775">
        <v>0</v>
      </c>
      <c r="H32" s="759"/>
      <c r="I32" s="772"/>
      <c r="J32" s="772"/>
      <c r="K32" s="773"/>
      <c r="L32" s="773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</row>
    <row r="33" spans="2:25" ht="11.25" customHeight="1">
      <c r="B33" s="777" t="s">
        <v>2775</v>
      </c>
      <c r="C33" s="775">
        <v>0</v>
      </c>
      <c r="D33" s="775">
        <v>0</v>
      </c>
      <c r="E33" s="774" t="s">
        <v>2776</v>
      </c>
      <c r="F33" s="778">
        <v>0</v>
      </c>
      <c r="G33" s="775">
        <v>0</v>
      </c>
      <c r="H33" s="759"/>
      <c r="I33" s="772"/>
      <c r="J33" s="772"/>
      <c r="K33" s="773"/>
      <c r="L33" s="773"/>
      <c r="M33" s="759"/>
      <c r="N33" s="759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</row>
    <row r="34" spans="2:25" ht="11.25" customHeight="1">
      <c r="B34" s="777" t="s">
        <v>2777</v>
      </c>
      <c r="C34" s="775">
        <v>0</v>
      </c>
      <c r="D34" s="775">
        <v>0</v>
      </c>
      <c r="E34" s="774" t="s">
        <v>2778</v>
      </c>
      <c r="F34" s="778">
        <v>0</v>
      </c>
      <c r="G34" s="775">
        <v>0</v>
      </c>
      <c r="H34" s="759"/>
      <c r="I34" s="772"/>
      <c r="J34" s="772"/>
      <c r="K34" s="773"/>
      <c r="L34" s="773"/>
      <c r="M34" s="759"/>
      <c r="N34" s="759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</row>
    <row r="35" spans="2:25" ht="20.25" customHeight="1">
      <c r="B35" s="777" t="s">
        <v>2779</v>
      </c>
      <c r="C35" s="775">
        <v>0</v>
      </c>
      <c r="D35" s="775">
        <v>0</v>
      </c>
      <c r="E35" s="774" t="s">
        <v>2780</v>
      </c>
      <c r="F35" s="778">
        <v>0</v>
      </c>
      <c r="G35" s="775">
        <v>0</v>
      </c>
      <c r="H35" s="759"/>
      <c r="I35" s="772"/>
      <c r="J35" s="772"/>
      <c r="K35" s="773"/>
      <c r="L35" s="773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</row>
    <row r="36" spans="2:25" ht="20.25" customHeight="1">
      <c r="B36" s="777" t="s">
        <v>2781</v>
      </c>
      <c r="C36" s="775">
        <v>0</v>
      </c>
      <c r="D36" s="775">
        <v>0</v>
      </c>
      <c r="E36" s="774" t="s">
        <v>2782</v>
      </c>
      <c r="F36" s="778">
        <v>0</v>
      </c>
      <c r="G36" s="775">
        <v>0</v>
      </c>
      <c r="H36" s="759"/>
      <c r="I36" s="772"/>
      <c r="J36" s="772"/>
      <c r="K36" s="773"/>
      <c r="L36" s="773"/>
      <c r="M36" s="759"/>
      <c r="N36" s="759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</row>
    <row r="37" spans="2:25" ht="11.25" customHeight="1">
      <c r="B37" s="780" t="s">
        <v>2783</v>
      </c>
      <c r="C37" s="769">
        <v>0</v>
      </c>
      <c r="D37" s="769">
        <v>0</v>
      </c>
      <c r="E37" s="781" t="s">
        <v>2784</v>
      </c>
      <c r="F37" s="778">
        <v>0</v>
      </c>
      <c r="G37" s="775">
        <v>0</v>
      </c>
      <c r="H37" s="759"/>
      <c r="I37" s="772"/>
      <c r="J37" s="772"/>
      <c r="K37" s="773"/>
      <c r="L37" s="773"/>
      <c r="M37" s="759"/>
      <c r="N37" s="759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</row>
    <row r="38" spans="2:25" ht="11.25" customHeight="1">
      <c r="B38" s="782" t="s">
        <v>2785</v>
      </c>
      <c r="C38" s="775">
        <v>0</v>
      </c>
      <c r="D38" s="775">
        <v>0</v>
      </c>
      <c r="E38" s="783" t="s">
        <v>2786</v>
      </c>
      <c r="F38" s="770">
        <v>0</v>
      </c>
      <c r="G38" s="769">
        <v>0</v>
      </c>
      <c r="H38" s="759"/>
      <c r="I38" s="772"/>
      <c r="J38" s="772"/>
      <c r="K38" s="773"/>
      <c r="L38" s="773"/>
      <c r="M38" s="759"/>
      <c r="N38" s="759"/>
      <c r="O38" s="759"/>
      <c r="P38" s="759"/>
      <c r="Q38" s="759"/>
      <c r="R38" s="759"/>
      <c r="S38" s="759"/>
      <c r="T38" s="759"/>
      <c r="U38" s="759"/>
      <c r="V38" s="759"/>
      <c r="W38" s="759"/>
      <c r="X38" s="759"/>
      <c r="Y38" s="759"/>
    </row>
    <row r="39" spans="2:25" ht="11.25" customHeight="1">
      <c r="B39" s="776" t="s">
        <v>2787</v>
      </c>
      <c r="C39" s="769">
        <v>0</v>
      </c>
      <c r="D39" s="769">
        <v>0</v>
      </c>
      <c r="E39" s="781" t="s">
        <v>2788</v>
      </c>
      <c r="F39" s="778">
        <v>0</v>
      </c>
      <c r="G39" s="775">
        <v>0</v>
      </c>
      <c r="H39" s="759"/>
      <c r="I39" s="772"/>
      <c r="J39" s="772"/>
      <c r="K39" s="773"/>
      <c r="L39" s="773"/>
      <c r="M39" s="759"/>
      <c r="N39" s="759"/>
      <c r="O39" s="759"/>
      <c r="P39" s="759"/>
      <c r="Q39" s="759"/>
      <c r="R39" s="759"/>
      <c r="S39" s="759"/>
      <c r="T39" s="759"/>
      <c r="U39" s="759"/>
      <c r="V39" s="759"/>
      <c r="W39" s="759"/>
      <c r="X39" s="759"/>
      <c r="Y39" s="759"/>
    </row>
    <row r="40" spans="2:25" ht="20.25" customHeight="1">
      <c r="B40" s="777" t="s">
        <v>2789</v>
      </c>
      <c r="C40" s="775">
        <v>0</v>
      </c>
      <c r="D40" s="775">
        <v>0</v>
      </c>
      <c r="E40" s="781" t="s">
        <v>2790</v>
      </c>
      <c r="F40" s="778">
        <v>0</v>
      </c>
      <c r="G40" s="775">
        <v>0</v>
      </c>
      <c r="H40" s="759"/>
      <c r="I40" s="772"/>
      <c r="J40" s="772"/>
      <c r="K40" s="773"/>
      <c r="L40" s="773"/>
      <c r="M40" s="759"/>
      <c r="N40" s="759"/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</row>
    <row r="41" spans="2:25" ht="11.25" customHeight="1">
      <c r="B41" s="782" t="s">
        <v>2791</v>
      </c>
      <c r="C41" s="775">
        <v>0</v>
      </c>
      <c r="D41" s="775">
        <v>0</v>
      </c>
      <c r="E41" s="781" t="s">
        <v>2792</v>
      </c>
      <c r="F41" s="778">
        <v>0</v>
      </c>
      <c r="G41" s="775">
        <v>0</v>
      </c>
      <c r="H41" s="759"/>
      <c r="I41" s="772"/>
      <c r="J41" s="772"/>
      <c r="K41" s="773"/>
      <c r="L41" s="773"/>
      <c r="M41" s="759"/>
      <c r="N41" s="759"/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</row>
    <row r="42" spans="2:25" ht="11.25" customHeight="1">
      <c r="B42" s="780" t="s">
        <v>2793</v>
      </c>
      <c r="C42" s="769">
        <v>0</v>
      </c>
      <c r="D42" s="769">
        <v>0</v>
      </c>
      <c r="E42" s="784" t="s">
        <v>2794</v>
      </c>
      <c r="F42" s="770">
        <v>43235835</v>
      </c>
      <c r="G42" s="769">
        <v>37541896</v>
      </c>
      <c r="H42" s="759"/>
      <c r="I42" s="772"/>
      <c r="J42" s="772"/>
      <c r="K42" s="773"/>
      <c r="L42" s="773"/>
      <c r="M42" s="759"/>
      <c r="N42" s="759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</row>
    <row r="43" spans="2:25" ht="11.25" customHeight="1">
      <c r="B43" s="782" t="s">
        <v>2795</v>
      </c>
      <c r="C43" s="775">
        <v>0</v>
      </c>
      <c r="D43" s="775">
        <v>0</v>
      </c>
      <c r="E43" s="781" t="s">
        <v>2796</v>
      </c>
      <c r="F43" s="778">
        <v>18295434</v>
      </c>
      <c r="G43" s="775">
        <v>19176280</v>
      </c>
      <c r="H43" s="759"/>
      <c r="I43" s="772"/>
      <c r="J43" s="772"/>
      <c r="K43" s="773"/>
      <c r="L43" s="773"/>
      <c r="M43" s="759"/>
      <c r="N43" s="759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</row>
    <row r="44" spans="2:25" ht="11.25" customHeight="1">
      <c r="B44" s="777" t="s">
        <v>2797</v>
      </c>
      <c r="C44" s="775">
        <v>0</v>
      </c>
      <c r="D44" s="775">
        <v>0</v>
      </c>
      <c r="E44" s="781" t="s">
        <v>2798</v>
      </c>
      <c r="F44" s="778">
        <v>24291705</v>
      </c>
      <c r="G44" s="775">
        <v>17262859</v>
      </c>
      <c r="H44" s="759"/>
      <c r="I44" s="772"/>
      <c r="J44" s="772"/>
      <c r="K44" s="773"/>
      <c r="L44" s="773"/>
      <c r="M44" s="759"/>
      <c r="N44" s="759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</row>
    <row r="45" spans="2:25" ht="20.25" customHeight="1">
      <c r="B45" s="777" t="s">
        <v>2799</v>
      </c>
      <c r="C45" s="775">
        <v>0</v>
      </c>
      <c r="D45" s="775">
        <v>0</v>
      </c>
      <c r="E45" s="774" t="s">
        <v>2800</v>
      </c>
      <c r="F45" s="778">
        <v>648696</v>
      </c>
      <c r="G45" s="775">
        <v>1102757</v>
      </c>
      <c r="H45" s="759"/>
      <c r="I45" s="772"/>
      <c r="J45" s="772"/>
      <c r="K45" s="773"/>
      <c r="L45" s="773"/>
      <c r="M45" s="759"/>
      <c r="N45" s="759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</row>
    <row r="46" spans="2:25" ht="11.25" customHeight="1">
      <c r="B46" s="777" t="s">
        <v>2801</v>
      </c>
      <c r="C46" s="775">
        <v>0</v>
      </c>
      <c r="D46" s="775">
        <v>0</v>
      </c>
      <c r="E46" s="785"/>
      <c r="F46" s="786"/>
      <c r="G46" s="787"/>
      <c r="H46" s="759"/>
      <c r="I46" s="772"/>
      <c r="J46" s="772"/>
      <c r="K46" s="773"/>
      <c r="L46" s="773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</row>
    <row r="47" spans="2:25" ht="11.25" customHeight="1">
      <c r="B47" s="763" t="s">
        <v>2802</v>
      </c>
      <c r="C47" s="769">
        <v>8475453234.5900002</v>
      </c>
      <c r="D47" s="769">
        <v>10084719579</v>
      </c>
      <c r="E47" s="765" t="s">
        <v>2803</v>
      </c>
      <c r="F47" s="770">
        <v>3273678077.5900002</v>
      </c>
      <c r="G47" s="769">
        <v>6158227186</v>
      </c>
      <c r="H47" s="759"/>
      <c r="I47" s="772"/>
      <c r="J47" s="772"/>
      <c r="K47" s="773"/>
      <c r="L47" s="773"/>
      <c r="M47" s="759"/>
      <c r="N47" s="759"/>
      <c r="O47" s="759"/>
      <c r="P47" s="759"/>
      <c r="Q47" s="759"/>
      <c r="R47" s="759"/>
      <c r="S47" s="759"/>
      <c r="T47" s="759"/>
      <c r="U47" s="759"/>
      <c r="V47" s="759"/>
      <c r="W47" s="759"/>
      <c r="X47" s="759"/>
      <c r="Y47" s="759"/>
    </row>
    <row r="48" spans="2:25" ht="11.25" customHeight="1">
      <c r="B48" s="788"/>
      <c r="C48" s="769"/>
      <c r="D48" s="769"/>
      <c r="E48" s="765"/>
      <c r="F48" s="770"/>
      <c r="G48" s="769"/>
      <c r="H48" s="759"/>
      <c r="I48" s="772"/>
      <c r="J48" s="772"/>
      <c r="K48" s="773"/>
      <c r="L48" s="773"/>
      <c r="M48" s="759"/>
      <c r="N48" s="759"/>
      <c r="O48" s="759"/>
      <c r="P48" s="759"/>
      <c r="Q48" s="759"/>
      <c r="R48" s="759"/>
      <c r="S48" s="759"/>
      <c r="T48" s="759"/>
      <c r="U48" s="759"/>
      <c r="V48" s="759"/>
      <c r="W48" s="759"/>
      <c r="X48" s="759"/>
      <c r="Y48" s="759"/>
    </row>
    <row r="49" spans="2:25" ht="11.25" customHeight="1">
      <c r="B49" s="763" t="s">
        <v>2804</v>
      </c>
      <c r="C49" s="789"/>
      <c r="D49" s="789"/>
      <c r="E49" s="765" t="s">
        <v>2805</v>
      </c>
      <c r="F49" s="790"/>
      <c r="G49" s="789"/>
      <c r="H49" s="759"/>
      <c r="I49" s="772"/>
      <c r="J49" s="772"/>
      <c r="K49" s="773"/>
      <c r="L49" s="773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  <c r="Y49" s="759"/>
    </row>
    <row r="50" spans="2:25" ht="11.25" customHeight="1">
      <c r="B50" s="777" t="s">
        <v>2806</v>
      </c>
      <c r="C50" s="775">
        <v>1604821694</v>
      </c>
      <c r="D50" s="775">
        <v>724090696</v>
      </c>
      <c r="E50" s="774" t="s">
        <v>2807</v>
      </c>
      <c r="F50" s="778"/>
      <c r="G50" s="775"/>
      <c r="H50" s="759"/>
      <c r="I50" s="772"/>
      <c r="J50" s="772"/>
      <c r="K50" s="773"/>
      <c r="L50" s="773"/>
      <c r="M50" s="759"/>
      <c r="N50" s="759"/>
      <c r="O50" s="759"/>
      <c r="P50" s="759"/>
      <c r="Q50" s="759"/>
      <c r="R50" s="759"/>
      <c r="S50" s="759"/>
      <c r="T50" s="759"/>
      <c r="U50" s="759"/>
      <c r="V50" s="759"/>
      <c r="W50" s="759"/>
      <c r="X50" s="759"/>
      <c r="Y50" s="759"/>
    </row>
    <row r="51" spans="2:25" ht="11.25" customHeight="1">
      <c r="B51" s="777" t="s">
        <v>2808</v>
      </c>
      <c r="C51" s="775">
        <v>24169</v>
      </c>
      <c r="D51" s="775">
        <v>24169</v>
      </c>
      <c r="E51" s="774" t="s">
        <v>2809</v>
      </c>
      <c r="F51" s="778">
        <v>0</v>
      </c>
      <c r="G51" s="775">
        <v>0</v>
      </c>
      <c r="H51" s="759"/>
      <c r="I51" s="772"/>
      <c r="J51" s="772"/>
      <c r="K51" s="773"/>
      <c r="L51" s="773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</row>
    <row r="52" spans="2:25" ht="11.25" customHeight="1">
      <c r="B52" s="777" t="s">
        <v>2810</v>
      </c>
      <c r="C52" s="775">
        <v>17776402521</v>
      </c>
      <c r="D52" s="775">
        <v>14444674676</v>
      </c>
      <c r="E52" s="774" t="s">
        <v>2811</v>
      </c>
      <c r="F52" s="775">
        <v>15561482035</v>
      </c>
      <c r="G52" s="775">
        <v>14487814650</v>
      </c>
      <c r="H52" s="759"/>
      <c r="I52" s="772"/>
      <c r="J52" s="772"/>
      <c r="K52" s="773"/>
      <c r="L52" s="773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  <c r="Y52" s="759"/>
    </row>
    <row r="53" spans="2:25" ht="11.25" customHeight="1">
      <c r="B53" s="777" t="s">
        <v>2812</v>
      </c>
      <c r="C53" s="775">
        <v>3133733621</v>
      </c>
      <c r="D53" s="775">
        <v>3242992844</v>
      </c>
      <c r="E53" s="774" t="s">
        <v>2813</v>
      </c>
      <c r="F53" s="775">
        <v>0</v>
      </c>
      <c r="G53" s="775">
        <v>0</v>
      </c>
      <c r="H53" s="759"/>
      <c r="I53" s="772"/>
      <c r="J53" s="772"/>
      <c r="K53" s="773"/>
      <c r="L53" s="773"/>
      <c r="M53" s="759"/>
      <c r="N53" s="759"/>
      <c r="O53" s="759"/>
      <c r="P53" s="759"/>
      <c r="Q53" s="759"/>
      <c r="R53" s="759"/>
      <c r="S53" s="759"/>
      <c r="T53" s="759"/>
      <c r="U53" s="759"/>
      <c r="V53" s="759"/>
      <c r="W53" s="759"/>
      <c r="X53" s="759"/>
      <c r="Y53" s="759"/>
    </row>
    <row r="54" spans="2:25" ht="20.25" customHeight="1">
      <c r="B54" s="777" t="s">
        <v>2814</v>
      </c>
      <c r="C54" s="775">
        <v>225997218</v>
      </c>
      <c r="D54" s="775">
        <v>249896126</v>
      </c>
      <c r="E54" s="774" t="s">
        <v>2815</v>
      </c>
      <c r="F54" s="775">
        <v>20761608</v>
      </c>
      <c r="G54" s="775">
        <v>21008476</v>
      </c>
      <c r="H54" s="759"/>
      <c r="I54" s="772"/>
      <c r="J54" s="772"/>
      <c r="K54" s="773"/>
      <c r="L54" s="773"/>
      <c r="M54" s="759"/>
      <c r="N54" s="759"/>
      <c r="O54" s="759"/>
      <c r="P54" s="759"/>
      <c r="Q54" s="759"/>
      <c r="R54" s="759"/>
      <c r="S54" s="759"/>
      <c r="T54" s="759"/>
      <c r="U54" s="759"/>
      <c r="V54" s="759"/>
      <c r="W54" s="759"/>
      <c r="X54" s="759"/>
      <c r="Y54" s="759"/>
    </row>
    <row r="55" spans="2:25" ht="11.25" customHeight="1">
      <c r="B55" s="777" t="s">
        <v>2816</v>
      </c>
      <c r="C55" s="775">
        <v>-1517407308</v>
      </c>
      <c r="D55" s="775">
        <v>-1368319698</v>
      </c>
      <c r="E55" s="774" t="s">
        <v>2817</v>
      </c>
      <c r="F55" s="778">
        <v>0</v>
      </c>
      <c r="G55" s="775">
        <v>44291</v>
      </c>
      <c r="H55" s="759"/>
      <c r="I55" s="772"/>
      <c r="J55" s="772"/>
      <c r="K55" s="773"/>
      <c r="L55" s="773"/>
      <c r="M55" s="759"/>
      <c r="N55" s="759"/>
      <c r="O55" s="759"/>
      <c r="P55" s="759"/>
      <c r="Q55" s="759"/>
      <c r="R55" s="759"/>
      <c r="S55" s="759"/>
      <c r="T55" s="759"/>
      <c r="U55" s="759"/>
      <c r="V55" s="759"/>
      <c r="W55" s="759"/>
      <c r="X55" s="759"/>
      <c r="Y55" s="759"/>
    </row>
    <row r="56" spans="2:25" ht="11.25" customHeight="1">
      <c r="B56" s="777" t="s">
        <v>2818</v>
      </c>
      <c r="C56" s="775">
        <v>0</v>
      </c>
      <c r="D56" s="775">
        <v>0</v>
      </c>
      <c r="E56" s="765" t="s">
        <v>2819</v>
      </c>
      <c r="F56" s="770">
        <v>15582243643</v>
      </c>
      <c r="G56" s="769">
        <v>14508867417</v>
      </c>
      <c r="H56" s="759"/>
      <c r="I56" s="772"/>
      <c r="J56" s="772"/>
      <c r="K56" s="773"/>
      <c r="L56" s="773"/>
      <c r="M56" s="759"/>
      <c r="N56" s="759"/>
      <c r="O56" s="759"/>
      <c r="P56" s="759"/>
      <c r="Q56" s="759"/>
      <c r="R56" s="759"/>
      <c r="S56" s="759"/>
      <c r="T56" s="759"/>
      <c r="U56" s="759"/>
      <c r="V56" s="759"/>
      <c r="W56" s="759"/>
      <c r="X56" s="759"/>
      <c r="Y56" s="759"/>
    </row>
    <row r="57" spans="2:25" ht="11.25" customHeight="1">
      <c r="B57" s="777" t="s">
        <v>2820</v>
      </c>
      <c r="C57" s="775">
        <v>0</v>
      </c>
      <c r="D57" s="775">
        <v>0</v>
      </c>
      <c r="E57" s="765" t="s">
        <v>2821</v>
      </c>
      <c r="F57" s="769">
        <v>18855921720.59</v>
      </c>
      <c r="G57" s="769">
        <v>20667094603</v>
      </c>
      <c r="H57" s="759"/>
      <c r="I57" s="772"/>
      <c r="J57" s="772"/>
      <c r="K57" s="773"/>
      <c r="L57" s="773"/>
      <c r="M57" s="759"/>
      <c r="N57" s="759"/>
      <c r="O57" s="759"/>
      <c r="P57" s="759"/>
      <c r="Q57" s="759"/>
      <c r="R57" s="759"/>
      <c r="S57" s="759"/>
      <c r="T57" s="759"/>
      <c r="U57" s="759"/>
      <c r="V57" s="759"/>
      <c r="W57" s="759"/>
      <c r="X57" s="759"/>
      <c r="Y57" s="759"/>
    </row>
    <row r="58" spans="2:25" ht="11.25" customHeight="1">
      <c r="B58" s="777" t="s">
        <v>2822</v>
      </c>
      <c r="C58" s="775">
        <v>0</v>
      </c>
      <c r="D58" s="775">
        <v>0</v>
      </c>
      <c r="E58" s="765" t="s">
        <v>2823</v>
      </c>
      <c r="F58" s="790"/>
      <c r="G58" s="789"/>
      <c r="H58" s="759"/>
      <c r="I58" s="772"/>
      <c r="J58" s="772"/>
      <c r="K58" s="773"/>
      <c r="L58" s="773"/>
      <c r="M58" s="759"/>
      <c r="N58" s="759"/>
      <c r="O58" s="759"/>
      <c r="P58" s="759"/>
      <c r="Q58" s="759"/>
      <c r="R58" s="759"/>
      <c r="S58" s="759"/>
      <c r="T58" s="759"/>
      <c r="U58" s="759"/>
      <c r="V58" s="759"/>
      <c r="W58" s="759"/>
      <c r="X58" s="759"/>
      <c r="Y58" s="759"/>
    </row>
    <row r="59" spans="2:25" ht="11.25" customHeight="1">
      <c r="B59" s="763" t="s">
        <v>2824</v>
      </c>
      <c r="C59" s="769">
        <v>21223571915</v>
      </c>
      <c r="D59" s="769">
        <v>17293358813</v>
      </c>
      <c r="E59" s="765" t="s">
        <v>2825</v>
      </c>
      <c r="F59" s="770">
        <v>4564268225</v>
      </c>
      <c r="G59" s="769">
        <v>1884098301</v>
      </c>
      <c r="H59" s="759"/>
      <c r="I59" s="772"/>
      <c r="J59" s="772"/>
      <c r="K59" s="773"/>
      <c r="L59" s="773"/>
      <c r="M59" s="759"/>
      <c r="N59" s="759"/>
      <c r="O59" s="759"/>
      <c r="P59" s="759"/>
      <c r="Q59" s="759"/>
      <c r="R59" s="759"/>
      <c r="S59" s="759"/>
      <c r="T59" s="759"/>
      <c r="U59" s="759"/>
      <c r="V59" s="759"/>
      <c r="W59" s="759"/>
      <c r="X59" s="759"/>
      <c r="Y59" s="759"/>
    </row>
    <row r="60" spans="2:25" ht="11.25" customHeight="1">
      <c r="B60" s="763" t="s">
        <v>2826</v>
      </c>
      <c r="C60" s="769">
        <v>29699025149.59</v>
      </c>
      <c r="D60" s="769">
        <v>27378078392</v>
      </c>
      <c r="E60" s="774" t="s">
        <v>57</v>
      </c>
      <c r="F60" s="778">
        <v>0</v>
      </c>
      <c r="G60" s="775">
        <v>0</v>
      </c>
      <c r="H60" s="759"/>
      <c r="I60" s="772"/>
      <c r="J60" s="772"/>
      <c r="K60" s="773"/>
      <c r="L60" s="773"/>
      <c r="M60" s="759"/>
      <c r="N60" s="759"/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</row>
    <row r="61" spans="2:25" ht="11.25" customHeight="1">
      <c r="B61" s="791"/>
      <c r="C61" s="764"/>
      <c r="D61" s="764"/>
      <c r="E61" s="774" t="s">
        <v>2827</v>
      </c>
      <c r="F61" s="778">
        <v>1452121</v>
      </c>
      <c r="G61" s="775">
        <v>0</v>
      </c>
      <c r="H61" s="759"/>
      <c r="I61" s="759"/>
      <c r="J61" s="772"/>
      <c r="K61" s="760"/>
      <c r="L61" s="773"/>
      <c r="M61" s="759"/>
      <c r="N61" s="759"/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</row>
    <row r="62" spans="2:25" ht="11.25" customHeight="1">
      <c r="B62" s="791"/>
      <c r="C62" s="764"/>
      <c r="D62" s="764"/>
      <c r="E62" s="774" t="s">
        <v>2828</v>
      </c>
      <c r="F62" s="778">
        <v>4562816104</v>
      </c>
      <c r="G62" s="775">
        <v>1884098301</v>
      </c>
      <c r="H62" s="759"/>
      <c r="I62" s="759"/>
      <c r="J62" s="772"/>
      <c r="K62" s="760"/>
      <c r="L62" s="773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</row>
    <row r="63" spans="2:25" ht="11.25" customHeight="1">
      <c r="B63" s="791"/>
      <c r="C63" s="764"/>
      <c r="D63" s="764"/>
      <c r="E63" s="765" t="s">
        <v>2829</v>
      </c>
      <c r="F63" s="770">
        <v>6278835204</v>
      </c>
      <c r="G63" s="769">
        <v>4826885489</v>
      </c>
      <c r="H63" s="759"/>
      <c r="I63" s="759"/>
      <c r="J63" s="772"/>
      <c r="K63" s="760"/>
      <c r="L63" s="773"/>
      <c r="M63" s="759"/>
      <c r="N63" s="759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</row>
    <row r="64" spans="2:25" ht="11.25" customHeight="1">
      <c r="B64" s="791"/>
      <c r="C64" s="764"/>
      <c r="D64" s="764"/>
      <c r="E64" s="774" t="s">
        <v>2830</v>
      </c>
      <c r="F64" s="778">
        <v>3374754044</v>
      </c>
      <c r="G64" s="775">
        <v>308838283</v>
      </c>
      <c r="H64" s="792"/>
      <c r="I64" s="759"/>
      <c r="J64" s="772"/>
      <c r="K64" s="760"/>
      <c r="L64" s="773"/>
      <c r="M64" s="759"/>
      <c r="N64" s="759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</row>
    <row r="65" spans="2:25" ht="11.25" customHeight="1">
      <c r="B65" s="791"/>
      <c r="C65" s="764"/>
      <c r="D65" s="764"/>
      <c r="E65" s="774" t="s">
        <v>2831</v>
      </c>
      <c r="F65" s="793">
        <v>2902419754</v>
      </c>
      <c r="G65" s="775">
        <v>4516355800</v>
      </c>
      <c r="H65" s="794"/>
      <c r="I65" s="759"/>
      <c r="J65" s="772"/>
      <c r="K65" s="760"/>
      <c r="L65" s="773"/>
      <c r="M65" s="759"/>
      <c r="N65" s="759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</row>
    <row r="66" spans="2:25" ht="11.25" customHeight="1">
      <c r="B66" s="791"/>
      <c r="C66" s="764"/>
      <c r="D66" s="764"/>
      <c r="E66" s="774" t="s">
        <v>2832</v>
      </c>
      <c r="F66" s="778">
        <v>1662364</v>
      </c>
      <c r="G66" s="775">
        <v>1692364</v>
      </c>
      <c r="H66" s="794"/>
      <c r="I66" s="759"/>
      <c r="J66" s="772"/>
      <c r="K66" s="760"/>
      <c r="L66" s="773"/>
      <c r="M66" s="759"/>
      <c r="N66" s="759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</row>
    <row r="67" spans="2:25" ht="11.25" customHeight="1">
      <c r="B67" s="791"/>
      <c r="C67" s="764"/>
      <c r="D67" s="764"/>
      <c r="E67" s="774" t="s">
        <v>2833</v>
      </c>
      <c r="F67" s="778">
        <v>0</v>
      </c>
      <c r="G67" s="775">
        <v>0</v>
      </c>
      <c r="H67" s="759"/>
      <c r="I67" s="759"/>
      <c r="J67" s="772"/>
      <c r="K67" s="760"/>
      <c r="L67" s="773"/>
      <c r="M67" s="759"/>
      <c r="N67" s="759"/>
      <c r="O67" s="759"/>
      <c r="P67" s="759"/>
      <c r="Q67" s="759"/>
      <c r="R67" s="759"/>
      <c r="S67" s="759"/>
      <c r="T67" s="759"/>
      <c r="U67" s="759"/>
      <c r="V67" s="759"/>
      <c r="W67" s="759"/>
      <c r="X67" s="759"/>
      <c r="Y67" s="759"/>
    </row>
    <row r="68" spans="2:25" ht="11.25" customHeight="1">
      <c r="B68" s="791"/>
      <c r="C68" s="764"/>
      <c r="D68" s="764"/>
      <c r="E68" s="774" t="s">
        <v>2834</v>
      </c>
      <c r="F68" s="778">
        <v>-958</v>
      </c>
      <c r="G68" s="775">
        <v>-958</v>
      </c>
      <c r="H68" s="759"/>
      <c r="I68" s="759"/>
      <c r="J68" s="772"/>
      <c r="K68" s="760"/>
      <c r="L68" s="773"/>
      <c r="M68" s="759"/>
      <c r="N68" s="759"/>
      <c r="O68" s="759"/>
      <c r="P68" s="759"/>
      <c r="Q68" s="759"/>
      <c r="R68" s="759"/>
      <c r="S68" s="759"/>
      <c r="T68" s="759"/>
      <c r="U68" s="759"/>
      <c r="V68" s="759"/>
      <c r="W68" s="759"/>
      <c r="X68" s="759"/>
      <c r="Y68" s="759"/>
    </row>
    <row r="69" spans="2:25" ht="20.25" customHeight="1">
      <c r="B69" s="791"/>
      <c r="C69" s="764"/>
      <c r="D69" s="764"/>
      <c r="E69" s="765" t="s">
        <v>2835</v>
      </c>
      <c r="F69" s="770">
        <v>0</v>
      </c>
      <c r="G69" s="769">
        <v>0</v>
      </c>
      <c r="H69" s="759"/>
      <c r="I69" s="759"/>
      <c r="J69" s="772"/>
      <c r="K69" s="760"/>
      <c r="L69" s="773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</row>
    <row r="70" spans="2:25" ht="11.25" customHeight="1">
      <c r="B70" s="791"/>
      <c r="C70" s="764"/>
      <c r="D70" s="764"/>
      <c r="E70" s="774" t="s">
        <v>2836</v>
      </c>
      <c r="F70" s="778">
        <v>0</v>
      </c>
      <c r="G70" s="775">
        <v>0</v>
      </c>
      <c r="H70" s="759"/>
      <c r="I70" s="759"/>
      <c r="J70" s="772"/>
      <c r="K70" s="760"/>
      <c r="L70" s="773"/>
      <c r="M70" s="759"/>
      <c r="N70" s="759"/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</row>
    <row r="71" spans="2:25" ht="11.25" customHeight="1">
      <c r="B71" s="791"/>
      <c r="C71" s="764"/>
      <c r="D71" s="764"/>
      <c r="E71" s="774" t="s">
        <v>2837</v>
      </c>
      <c r="F71" s="778">
        <v>0</v>
      </c>
      <c r="G71" s="775">
        <v>0</v>
      </c>
      <c r="H71" s="759"/>
      <c r="I71" s="759"/>
      <c r="J71" s="772"/>
      <c r="K71" s="760"/>
      <c r="L71" s="773"/>
      <c r="M71" s="759"/>
      <c r="N71" s="759"/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</row>
    <row r="72" spans="2:25" ht="11.25" customHeight="1">
      <c r="B72" s="791"/>
      <c r="C72" s="764"/>
      <c r="D72" s="764"/>
      <c r="E72" s="765" t="s">
        <v>2838</v>
      </c>
      <c r="F72" s="770">
        <v>10843103429</v>
      </c>
      <c r="G72" s="769">
        <v>6710983790</v>
      </c>
      <c r="H72" s="759"/>
      <c r="I72" s="795"/>
      <c r="J72" s="772"/>
      <c r="K72" s="760"/>
      <c r="L72" s="773"/>
      <c r="M72" s="759"/>
      <c r="N72" s="759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</row>
    <row r="73" spans="2:25" ht="11.25" customHeight="1">
      <c r="B73" s="796"/>
      <c r="C73" s="797"/>
      <c r="D73" s="797"/>
      <c r="E73" s="798" t="s">
        <v>2839</v>
      </c>
      <c r="F73" s="799">
        <v>29699025149.59</v>
      </c>
      <c r="G73" s="800">
        <v>27378078392</v>
      </c>
      <c r="H73" s="759"/>
      <c r="I73" s="801"/>
      <c r="J73" s="772"/>
      <c r="K73" s="760"/>
      <c r="L73" s="773"/>
      <c r="M73" s="759"/>
      <c r="N73" s="759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</row>
    <row r="74" spans="2:25" ht="7.5" customHeight="1"/>
    <row r="75" spans="2:25" ht="17.25" customHeight="1">
      <c r="H75" s="759"/>
      <c r="I75" s="759"/>
      <c r="J75" s="759"/>
      <c r="K75" s="760"/>
      <c r="L75" s="760"/>
      <c r="M75" s="759"/>
      <c r="N75" s="759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</row>
    <row r="76" spans="2:25" ht="12.75" customHeight="1">
      <c r="B76" s="803"/>
      <c r="C76" s="759"/>
      <c r="D76" s="759"/>
      <c r="E76" s="803"/>
      <c r="F76" s="759"/>
      <c r="G76" s="759"/>
      <c r="H76" s="759"/>
      <c r="I76" s="759"/>
      <c r="J76" s="759"/>
      <c r="K76" s="760"/>
      <c r="L76" s="760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</row>
    <row r="77" spans="2:25" ht="12.75" customHeight="1">
      <c r="B77" s="803"/>
      <c r="C77" s="759"/>
      <c r="D77" s="759"/>
      <c r="E77" s="803"/>
      <c r="F77" s="759"/>
      <c r="G77" s="759"/>
      <c r="H77" s="759"/>
      <c r="I77" s="759"/>
      <c r="J77" s="759"/>
      <c r="K77" s="760"/>
      <c r="L77" s="760"/>
      <c r="M77" s="759"/>
      <c r="N77" s="759"/>
      <c r="O77" s="759"/>
      <c r="P77" s="759"/>
      <c r="Q77" s="759"/>
      <c r="R77" s="759"/>
      <c r="S77" s="759"/>
      <c r="T77" s="759"/>
      <c r="U77" s="759"/>
      <c r="V77" s="759"/>
      <c r="W77" s="759"/>
      <c r="X77" s="759"/>
      <c r="Y77" s="759"/>
    </row>
    <row r="78" spans="2:25" ht="12.75" customHeight="1">
      <c r="B78" s="803"/>
      <c r="C78" s="759"/>
      <c r="D78" s="759"/>
      <c r="E78" s="803"/>
      <c r="F78" s="759"/>
      <c r="G78" s="759"/>
      <c r="H78" s="759"/>
      <c r="I78" s="759"/>
      <c r="J78" s="759"/>
      <c r="K78" s="760"/>
      <c r="L78" s="760"/>
      <c r="M78" s="759"/>
      <c r="N78" s="759"/>
      <c r="O78" s="759"/>
      <c r="P78" s="759"/>
      <c r="Q78" s="759"/>
      <c r="R78" s="759"/>
      <c r="S78" s="759"/>
      <c r="T78" s="759"/>
      <c r="U78" s="759"/>
      <c r="V78" s="759"/>
      <c r="W78" s="759"/>
      <c r="X78" s="759"/>
      <c r="Y78" s="759"/>
    </row>
    <row r="79" spans="2:25" ht="12.75" customHeight="1">
      <c r="B79" s="803"/>
      <c r="C79" s="759"/>
      <c r="D79" s="759"/>
      <c r="E79" s="803"/>
      <c r="F79" s="759"/>
      <c r="G79" s="759"/>
      <c r="H79" s="759"/>
      <c r="I79" s="759"/>
      <c r="J79" s="759"/>
      <c r="K79" s="760"/>
      <c r="L79" s="760"/>
      <c r="M79" s="759"/>
      <c r="N79" s="759"/>
      <c r="O79" s="759"/>
      <c r="P79" s="759"/>
      <c r="Q79" s="759"/>
      <c r="R79" s="759"/>
      <c r="S79" s="759"/>
      <c r="T79" s="759"/>
      <c r="U79" s="759"/>
      <c r="V79" s="759"/>
      <c r="W79" s="759"/>
      <c r="X79" s="759"/>
      <c r="Y79" s="759"/>
    </row>
    <row r="80" spans="2:25" ht="12.75" customHeight="1">
      <c r="B80" s="803"/>
      <c r="C80" s="759"/>
      <c r="D80" s="759"/>
      <c r="E80" s="803"/>
      <c r="F80" s="759"/>
      <c r="G80" s="759"/>
      <c r="H80" s="759"/>
      <c r="I80" s="759"/>
      <c r="J80" s="759"/>
      <c r="K80" s="760"/>
      <c r="L80" s="760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</row>
    <row r="81" spans="2:25" ht="12.75" customHeight="1">
      <c r="B81" s="803"/>
      <c r="C81" s="759"/>
      <c r="D81" s="759"/>
      <c r="E81" s="803"/>
      <c r="F81" s="759"/>
      <c r="G81" s="759"/>
      <c r="H81" s="759"/>
      <c r="I81" s="759"/>
      <c r="J81" s="759"/>
      <c r="K81" s="760"/>
      <c r="L81" s="760"/>
      <c r="M81" s="759"/>
      <c r="N81" s="759"/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</row>
    <row r="82" spans="2:25" ht="12.75" customHeight="1">
      <c r="B82" s="803"/>
      <c r="C82" s="759"/>
      <c r="D82" s="759"/>
      <c r="E82" s="803"/>
      <c r="F82" s="759"/>
      <c r="G82" s="759"/>
      <c r="H82" s="759"/>
      <c r="I82" s="759"/>
      <c r="J82" s="759"/>
      <c r="K82" s="760"/>
      <c r="L82" s="760"/>
      <c r="M82" s="759"/>
      <c r="N82" s="759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</row>
    <row r="83" spans="2:25" ht="12.75" customHeight="1">
      <c r="B83" s="803"/>
      <c r="C83" s="759"/>
      <c r="D83" s="759"/>
      <c r="E83" s="803"/>
      <c r="F83" s="759"/>
      <c r="G83" s="759"/>
      <c r="H83" s="759"/>
      <c r="I83" s="759"/>
      <c r="J83" s="759"/>
      <c r="K83" s="760"/>
      <c r="L83" s="760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</row>
    <row r="84" spans="2:25" ht="12.75" customHeight="1">
      <c r="B84" s="803"/>
      <c r="C84" s="759"/>
      <c r="D84" s="759"/>
      <c r="E84" s="803"/>
      <c r="F84" s="759"/>
      <c r="G84" s="759"/>
      <c r="H84" s="759"/>
      <c r="I84" s="759"/>
      <c r="J84" s="759"/>
      <c r="K84" s="760"/>
      <c r="L84" s="760"/>
      <c r="M84" s="759"/>
      <c r="N84" s="759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</row>
    <row r="85" spans="2:25" ht="12.75" customHeight="1">
      <c r="B85" s="803"/>
      <c r="C85" s="759"/>
      <c r="D85" s="759"/>
      <c r="E85" s="803"/>
      <c r="F85" s="759"/>
      <c r="G85" s="759"/>
      <c r="H85" s="759"/>
      <c r="I85" s="759"/>
      <c r="J85" s="759"/>
      <c r="K85" s="760"/>
      <c r="L85" s="760"/>
      <c r="M85" s="759"/>
      <c r="N85" s="759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</row>
    <row r="86" spans="2:25" ht="12.75" customHeight="1">
      <c r="B86" s="803"/>
      <c r="C86" s="759"/>
      <c r="D86" s="759"/>
      <c r="E86" s="803"/>
      <c r="F86" s="759"/>
      <c r="G86" s="759"/>
      <c r="H86" s="759"/>
      <c r="I86" s="759"/>
      <c r="J86" s="759"/>
      <c r="K86" s="760"/>
      <c r="L86" s="760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</row>
    <row r="87" spans="2:25" ht="12.75" customHeight="1">
      <c r="B87" s="803"/>
      <c r="C87" s="759"/>
      <c r="D87" s="759"/>
      <c r="E87" s="803"/>
      <c r="F87" s="759"/>
      <c r="G87" s="759"/>
      <c r="H87" s="759"/>
      <c r="I87" s="759"/>
      <c r="J87" s="759"/>
      <c r="K87" s="760"/>
      <c r="L87" s="760"/>
      <c r="M87" s="759"/>
      <c r="N87" s="759"/>
      <c r="O87" s="759"/>
      <c r="P87" s="759"/>
      <c r="Q87" s="759"/>
      <c r="R87" s="759"/>
      <c r="S87" s="759"/>
      <c r="T87" s="759"/>
      <c r="U87" s="759"/>
      <c r="V87" s="759"/>
      <c r="W87" s="759"/>
      <c r="X87" s="759"/>
      <c r="Y87" s="759"/>
    </row>
    <row r="88" spans="2:25" ht="12.75" customHeight="1">
      <c r="B88" s="803"/>
      <c r="C88" s="759"/>
      <c r="D88" s="759"/>
      <c r="E88" s="803"/>
      <c r="F88" s="759"/>
      <c r="G88" s="759"/>
      <c r="H88" s="759"/>
      <c r="I88" s="759"/>
      <c r="J88" s="759"/>
      <c r="K88" s="760"/>
      <c r="L88" s="760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</row>
    <row r="89" spans="2:25" ht="12.75" customHeight="1">
      <c r="B89" s="803"/>
      <c r="C89" s="759"/>
      <c r="D89" s="759"/>
      <c r="E89" s="803"/>
      <c r="F89" s="759"/>
      <c r="G89" s="759"/>
      <c r="H89" s="759"/>
      <c r="I89" s="759"/>
      <c r="J89" s="759"/>
      <c r="K89" s="760"/>
      <c r="L89" s="760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</row>
    <row r="90" spans="2:25" ht="12.75" customHeight="1">
      <c r="B90" s="803"/>
      <c r="C90" s="759"/>
      <c r="D90" s="759"/>
      <c r="E90" s="803"/>
      <c r="F90" s="759"/>
      <c r="G90" s="759"/>
      <c r="H90" s="759"/>
      <c r="I90" s="759"/>
      <c r="J90" s="759"/>
      <c r="K90" s="760"/>
      <c r="L90" s="760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</row>
    <row r="91" spans="2:25" ht="12.75" customHeight="1">
      <c r="B91" s="803"/>
      <c r="C91" s="759"/>
      <c r="D91" s="759"/>
      <c r="E91" s="803"/>
      <c r="F91" s="759"/>
      <c r="G91" s="759"/>
      <c r="H91" s="759"/>
      <c r="I91" s="759"/>
      <c r="J91" s="759"/>
      <c r="K91" s="760"/>
      <c r="L91" s="760"/>
      <c r="M91" s="759"/>
      <c r="N91" s="759"/>
      <c r="O91" s="759"/>
      <c r="P91" s="759"/>
      <c r="Q91" s="759"/>
      <c r="R91" s="759"/>
      <c r="S91" s="759"/>
      <c r="T91" s="759"/>
      <c r="U91" s="759"/>
      <c r="V91" s="759"/>
      <c r="W91" s="759"/>
      <c r="X91" s="759"/>
      <c r="Y91" s="759"/>
    </row>
    <row r="92" spans="2:25" ht="12.75" customHeight="1">
      <c r="B92" s="803"/>
      <c r="C92" s="759"/>
      <c r="D92" s="759"/>
      <c r="E92" s="803"/>
      <c r="F92" s="759"/>
      <c r="G92" s="759"/>
      <c r="H92" s="759"/>
      <c r="I92" s="759"/>
      <c r="J92" s="759"/>
      <c r="K92" s="760"/>
      <c r="L92" s="760"/>
      <c r="M92" s="759"/>
      <c r="N92" s="759"/>
      <c r="O92" s="759"/>
      <c r="P92" s="759"/>
      <c r="Q92" s="759"/>
      <c r="R92" s="759"/>
      <c r="S92" s="759"/>
      <c r="T92" s="759"/>
      <c r="U92" s="759"/>
      <c r="V92" s="759"/>
      <c r="W92" s="759"/>
      <c r="X92" s="759"/>
      <c r="Y92" s="759"/>
    </row>
    <row r="93" spans="2:25" ht="12.75" customHeight="1">
      <c r="B93" s="803"/>
      <c r="C93" s="759"/>
      <c r="D93" s="759"/>
      <c r="E93" s="803"/>
      <c r="F93" s="759"/>
      <c r="G93" s="759"/>
      <c r="H93" s="759"/>
      <c r="I93" s="759"/>
      <c r="J93" s="759"/>
      <c r="K93" s="760"/>
      <c r="L93" s="760"/>
      <c r="M93" s="759"/>
      <c r="N93" s="759"/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</row>
    <row r="94" spans="2:25" ht="12.75" customHeight="1">
      <c r="B94" s="803"/>
      <c r="C94" s="759"/>
      <c r="D94" s="759"/>
      <c r="E94" s="803"/>
      <c r="F94" s="759"/>
      <c r="G94" s="759"/>
      <c r="H94" s="759"/>
      <c r="I94" s="759"/>
      <c r="J94" s="759"/>
      <c r="K94" s="760"/>
      <c r="L94" s="760"/>
      <c r="M94" s="759"/>
      <c r="N94" s="759"/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</row>
    <row r="95" spans="2:25" ht="12.75" customHeight="1">
      <c r="B95" s="803"/>
      <c r="C95" s="759"/>
      <c r="D95" s="759"/>
      <c r="E95" s="803"/>
      <c r="F95" s="759"/>
      <c r="G95" s="759"/>
      <c r="H95" s="759"/>
      <c r="I95" s="759"/>
      <c r="J95" s="759"/>
      <c r="K95" s="760"/>
      <c r="L95" s="760"/>
      <c r="M95" s="759"/>
      <c r="N95" s="759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</row>
    <row r="96" spans="2:25" ht="12.75" customHeight="1">
      <c r="B96" s="803"/>
      <c r="C96" s="759"/>
      <c r="D96" s="759"/>
      <c r="E96" s="803"/>
      <c r="F96" s="759"/>
      <c r="G96" s="759"/>
      <c r="H96" s="759"/>
      <c r="I96" s="759"/>
      <c r="J96" s="759"/>
      <c r="K96" s="760"/>
      <c r="L96" s="760"/>
      <c r="M96" s="759"/>
      <c r="N96" s="759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</row>
    <row r="97" spans="2:25" ht="12.75" customHeight="1">
      <c r="B97" s="803"/>
      <c r="C97" s="759"/>
      <c r="D97" s="759"/>
      <c r="E97" s="803"/>
      <c r="F97" s="759"/>
      <c r="G97" s="759"/>
      <c r="H97" s="759"/>
      <c r="I97" s="759"/>
      <c r="J97" s="759"/>
      <c r="K97" s="760"/>
      <c r="L97" s="760"/>
      <c r="M97" s="759"/>
      <c r="N97" s="759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</row>
    <row r="98" spans="2:25" ht="12.75" customHeight="1">
      <c r="B98" s="803"/>
      <c r="C98" s="759"/>
      <c r="D98" s="759"/>
      <c r="E98" s="803"/>
      <c r="F98" s="759"/>
      <c r="G98" s="759"/>
      <c r="H98" s="759"/>
      <c r="I98" s="759"/>
      <c r="J98" s="759"/>
      <c r="K98" s="760"/>
      <c r="L98" s="760"/>
      <c r="M98" s="759"/>
      <c r="N98" s="759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</row>
    <row r="99" spans="2:25" ht="12.75" customHeight="1">
      <c r="B99" s="803"/>
      <c r="C99" s="759"/>
      <c r="D99" s="759"/>
      <c r="E99" s="803"/>
      <c r="F99" s="759"/>
      <c r="G99" s="759"/>
      <c r="H99" s="759"/>
      <c r="I99" s="759"/>
      <c r="J99" s="759"/>
      <c r="K99" s="760"/>
      <c r="L99" s="760"/>
      <c r="M99" s="759"/>
      <c r="N99" s="759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</row>
    <row r="100" spans="2:25" ht="12.75" customHeight="1">
      <c r="B100" s="803"/>
      <c r="C100" s="759"/>
      <c r="D100" s="759"/>
      <c r="E100" s="803"/>
      <c r="F100" s="759"/>
      <c r="G100" s="759"/>
      <c r="H100" s="759"/>
      <c r="I100" s="759"/>
      <c r="J100" s="759"/>
      <c r="K100" s="760"/>
      <c r="L100" s="760"/>
      <c r="M100" s="759"/>
      <c r="N100" s="759"/>
      <c r="O100" s="759"/>
      <c r="P100" s="759"/>
      <c r="Q100" s="759"/>
      <c r="R100" s="759"/>
      <c r="S100" s="759"/>
      <c r="T100" s="759"/>
      <c r="U100" s="759"/>
      <c r="V100" s="759"/>
      <c r="W100" s="759"/>
      <c r="X100" s="759"/>
      <c r="Y100" s="759"/>
    </row>
    <row r="101" spans="2:25" ht="12.75" customHeight="1">
      <c r="B101" s="803"/>
      <c r="C101" s="759"/>
      <c r="D101" s="759"/>
      <c r="E101" s="803"/>
      <c r="F101" s="759"/>
      <c r="G101" s="759"/>
      <c r="H101" s="759"/>
      <c r="I101" s="759"/>
      <c r="J101" s="759"/>
      <c r="K101" s="760"/>
      <c r="L101" s="760"/>
      <c r="M101" s="759"/>
      <c r="N101" s="759"/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</row>
    <row r="102" spans="2:25" ht="12.75" customHeight="1">
      <c r="B102" s="803"/>
      <c r="C102" s="759"/>
      <c r="D102" s="759"/>
      <c r="E102" s="803"/>
      <c r="F102" s="759"/>
      <c r="G102" s="759"/>
      <c r="H102" s="759"/>
      <c r="I102" s="759"/>
      <c r="J102" s="759"/>
      <c r="K102" s="760"/>
      <c r="L102" s="760"/>
      <c r="M102" s="759"/>
      <c r="N102" s="759"/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</row>
    <row r="103" spans="2:25" ht="12.75" customHeight="1">
      <c r="B103" s="803"/>
      <c r="C103" s="759"/>
      <c r="D103" s="759"/>
      <c r="E103" s="803"/>
      <c r="F103" s="759"/>
      <c r="G103" s="759"/>
      <c r="H103" s="759"/>
      <c r="I103" s="759"/>
      <c r="J103" s="759"/>
      <c r="K103" s="760"/>
      <c r="L103" s="760"/>
      <c r="M103" s="759"/>
      <c r="N103" s="759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</row>
    <row r="104" spans="2:25" ht="12.75" customHeight="1">
      <c r="B104" s="803"/>
      <c r="C104" s="759"/>
      <c r="D104" s="759"/>
      <c r="E104" s="803"/>
      <c r="F104" s="759"/>
      <c r="G104" s="759"/>
      <c r="H104" s="759"/>
      <c r="I104" s="759"/>
      <c r="J104" s="759"/>
      <c r="K104" s="760"/>
      <c r="L104" s="760"/>
      <c r="M104" s="759"/>
      <c r="N104" s="759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</row>
    <row r="105" spans="2:25" ht="12.75" customHeight="1">
      <c r="B105" s="803"/>
      <c r="C105" s="759"/>
      <c r="D105" s="759"/>
      <c r="E105" s="803"/>
      <c r="F105" s="759"/>
      <c r="G105" s="759"/>
      <c r="H105" s="759"/>
      <c r="I105" s="759"/>
      <c r="J105" s="759"/>
      <c r="K105" s="760"/>
      <c r="L105" s="760"/>
      <c r="M105" s="759"/>
      <c r="N105" s="759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</row>
    <row r="106" spans="2:25" ht="12.75" customHeight="1">
      <c r="B106" s="803"/>
      <c r="C106" s="759"/>
      <c r="D106" s="759"/>
      <c r="E106" s="803"/>
      <c r="F106" s="759"/>
      <c r="G106" s="759"/>
      <c r="H106" s="759"/>
      <c r="I106" s="759"/>
      <c r="J106" s="759"/>
      <c r="K106" s="760"/>
      <c r="L106" s="760"/>
      <c r="M106" s="759"/>
      <c r="N106" s="759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</row>
    <row r="107" spans="2:25" ht="12.75" customHeight="1">
      <c r="B107" s="803"/>
      <c r="C107" s="759"/>
      <c r="D107" s="759"/>
      <c r="E107" s="803"/>
      <c r="F107" s="759"/>
      <c r="G107" s="759"/>
      <c r="H107" s="759"/>
      <c r="I107" s="759"/>
      <c r="J107" s="759"/>
      <c r="K107" s="760"/>
      <c r="L107" s="760"/>
      <c r="M107" s="759"/>
      <c r="N107" s="759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</row>
    <row r="108" spans="2:25" ht="12.75" customHeight="1">
      <c r="B108" s="803"/>
      <c r="C108" s="759"/>
      <c r="D108" s="759"/>
      <c r="E108" s="803"/>
      <c r="F108" s="759"/>
      <c r="G108" s="759"/>
      <c r="H108" s="759"/>
      <c r="I108" s="759"/>
      <c r="J108" s="759"/>
      <c r="K108" s="760"/>
      <c r="L108" s="760"/>
      <c r="M108" s="759"/>
      <c r="N108" s="759"/>
      <c r="O108" s="759"/>
      <c r="P108" s="759"/>
      <c r="Q108" s="759"/>
      <c r="R108" s="759"/>
      <c r="S108" s="759"/>
      <c r="T108" s="759"/>
      <c r="U108" s="759"/>
      <c r="V108" s="759"/>
      <c r="W108" s="759"/>
      <c r="X108" s="759"/>
      <c r="Y108" s="759"/>
    </row>
    <row r="109" spans="2:25" ht="12.75" customHeight="1">
      <c r="B109" s="803"/>
      <c r="C109" s="759"/>
      <c r="D109" s="759"/>
      <c r="E109" s="803"/>
      <c r="F109" s="759"/>
      <c r="G109" s="759"/>
      <c r="H109" s="759"/>
      <c r="I109" s="759"/>
      <c r="J109" s="759"/>
      <c r="K109" s="760"/>
      <c r="L109" s="760"/>
      <c r="M109" s="759"/>
      <c r="N109" s="759"/>
      <c r="O109" s="759"/>
      <c r="P109" s="759"/>
      <c r="Q109" s="759"/>
      <c r="R109" s="759"/>
      <c r="S109" s="759"/>
      <c r="T109" s="759"/>
      <c r="U109" s="759"/>
      <c r="V109" s="759"/>
      <c r="W109" s="759"/>
      <c r="X109" s="759"/>
      <c r="Y109" s="759"/>
    </row>
    <row r="110" spans="2:25" ht="12.75" customHeight="1">
      <c r="B110" s="803"/>
      <c r="C110" s="759"/>
      <c r="D110" s="759"/>
      <c r="E110" s="803"/>
      <c r="F110" s="759"/>
      <c r="G110" s="759"/>
      <c r="H110" s="759"/>
      <c r="I110" s="759"/>
      <c r="J110" s="759"/>
      <c r="K110" s="760"/>
      <c r="L110" s="760"/>
      <c r="M110" s="759"/>
      <c r="N110" s="759"/>
      <c r="O110" s="759"/>
      <c r="P110" s="759"/>
      <c r="Q110" s="759"/>
      <c r="R110" s="759"/>
      <c r="S110" s="759"/>
      <c r="T110" s="759"/>
      <c r="U110" s="759"/>
      <c r="V110" s="759"/>
      <c r="W110" s="759"/>
      <c r="X110" s="759"/>
      <c r="Y110" s="759"/>
    </row>
    <row r="111" spans="2:25" ht="12.75" customHeight="1">
      <c r="B111" s="803"/>
      <c r="C111" s="759"/>
      <c r="D111" s="759"/>
      <c r="E111" s="803"/>
      <c r="F111" s="759"/>
      <c r="G111" s="759"/>
      <c r="H111" s="759"/>
      <c r="I111" s="759"/>
      <c r="J111" s="759"/>
      <c r="K111" s="760"/>
      <c r="L111" s="760"/>
      <c r="M111" s="759"/>
      <c r="N111" s="759"/>
      <c r="O111" s="759"/>
      <c r="P111" s="759"/>
      <c r="Q111" s="759"/>
      <c r="R111" s="759"/>
      <c r="S111" s="759"/>
      <c r="T111" s="759"/>
      <c r="U111" s="759"/>
      <c r="V111" s="759"/>
      <c r="W111" s="759"/>
      <c r="X111" s="759"/>
      <c r="Y111" s="759"/>
    </row>
    <row r="112" spans="2:25" ht="12.75" customHeight="1">
      <c r="B112" s="803"/>
      <c r="C112" s="759"/>
      <c r="D112" s="759"/>
      <c r="E112" s="803"/>
      <c r="F112" s="759"/>
      <c r="G112" s="759"/>
      <c r="H112" s="759"/>
      <c r="I112" s="759"/>
      <c r="J112" s="759"/>
      <c r="K112" s="760"/>
      <c r="L112" s="760"/>
      <c r="M112" s="759"/>
      <c r="N112" s="759"/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</row>
    <row r="113" spans="2:25" ht="12.75" customHeight="1">
      <c r="B113" s="803"/>
      <c r="C113" s="759"/>
      <c r="D113" s="759"/>
      <c r="E113" s="803"/>
      <c r="F113" s="759"/>
      <c r="G113" s="759"/>
      <c r="H113" s="759"/>
      <c r="I113" s="759"/>
      <c r="J113" s="759"/>
      <c r="K113" s="760"/>
      <c r="L113" s="760"/>
      <c r="M113" s="759"/>
      <c r="N113" s="759"/>
      <c r="O113" s="759"/>
      <c r="P113" s="759"/>
      <c r="Q113" s="759"/>
      <c r="R113" s="759"/>
      <c r="S113" s="759"/>
      <c r="T113" s="759"/>
      <c r="U113" s="759"/>
      <c r="V113" s="759"/>
      <c r="W113" s="759"/>
      <c r="X113" s="759"/>
      <c r="Y113" s="759"/>
    </row>
    <row r="114" spans="2:25" ht="12.75" customHeight="1">
      <c r="B114" s="803"/>
      <c r="C114" s="759"/>
      <c r="D114" s="759"/>
      <c r="E114" s="803"/>
      <c r="F114" s="759"/>
      <c r="G114" s="759"/>
      <c r="H114" s="759"/>
      <c r="I114" s="759"/>
      <c r="J114" s="759"/>
      <c r="K114" s="760"/>
      <c r="L114" s="760"/>
      <c r="M114" s="759"/>
      <c r="N114" s="759"/>
      <c r="O114" s="759"/>
      <c r="P114" s="759"/>
      <c r="Q114" s="759"/>
      <c r="R114" s="759"/>
      <c r="S114" s="759"/>
      <c r="T114" s="759"/>
      <c r="U114" s="759"/>
      <c r="V114" s="759"/>
      <c r="W114" s="759"/>
      <c r="X114" s="759"/>
      <c r="Y114" s="759"/>
    </row>
    <row r="115" spans="2:25" ht="12.75" customHeight="1">
      <c r="B115" s="803"/>
      <c r="C115" s="759"/>
      <c r="D115" s="759"/>
      <c r="E115" s="803"/>
      <c r="F115" s="759"/>
      <c r="G115" s="759"/>
      <c r="H115" s="759"/>
      <c r="I115" s="759"/>
      <c r="J115" s="759"/>
      <c r="K115" s="760"/>
      <c r="L115" s="760"/>
      <c r="M115" s="759"/>
      <c r="N115" s="759"/>
      <c r="O115" s="759"/>
      <c r="P115" s="759"/>
      <c r="Q115" s="759"/>
      <c r="R115" s="759"/>
      <c r="S115" s="759"/>
      <c r="T115" s="759"/>
      <c r="U115" s="759"/>
      <c r="V115" s="759"/>
      <c r="W115" s="759"/>
      <c r="X115" s="759"/>
      <c r="Y115" s="759"/>
    </row>
    <row r="116" spans="2:25" ht="12.75" customHeight="1">
      <c r="B116" s="803"/>
      <c r="C116" s="759"/>
      <c r="D116" s="759"/>
      <c r="E116" s="803"/>
      <c r="F116" s="759"/>
      <c r="G116" s="759"/>
      <c r="H116" s="759"/>
      <c r="I116" s="759"/>
      <c r="J116" s="759"/>
      <c r="K116" s="760"/>
      <c r="L116" s="760"/>
      <c r="M116" s="759"/>
      <c r="N116" s="759"/>
      <c r="O116" s="759"/>
      <c r="P116" s="759"/>
      <c r="Q116" s="759"/>
      <c r="R116" s="759"/>
      <c r="S116" s="759"/>
      <c r="T116" s="759"/>
      <c r="U116" s="759"/>
      <c r="V116" s="759"/>
      <c r="W116" s="759"/>
      <c r="X116" s="759"/>
      <c r="Y116" s="759"/>
    </row>
    <row r="117" spans="2:25" ht="12.75" customHeight="1">
      <c r="B117" s="803"/>
      <c r="C117" s="759"/>
      <c r="D117" s="759"/>
      <c r="E117" s="803"/>
      <c r="F117" s="759"/>
      <c r="G117" s="759"/>
      <c r="H117" s="759"/>
      <c r="I117" s="759"/>
      <c r="J117" s="759"/>
      <c r="K117" s="760"/>
      <c r="L117" s="760"/>
      <c r="M117" s="759"/>
      <c r="N117" s="759"/>
      <c r="O117" s="759"/>
      <c r="P117" s="759"/>
      <c r="Q117" s="759"/>
      <c r="R117" s="759"/>
      <c r="S117" s="759"/>
      <c r="T117" s="759"/>
      <c r="U117" s="759"/>
      <c r="V117" s="759"/>
      <c r="W117" s="759"/>
      <c r="X117" s="759"/>
      <c r="Y117" s="759"/>
    </row>
    <row r="118" spans="2:25" ht="12.75" customHeight="1">
      <c r="B118" s="803"/>
      <c r="C118" s="759"/>
      <c r="D118" s="759"/>
      <c r="E118" s="803"/>
      <c r="F118" s="759"/>
      <c r="G118" s="759"/>
      <c r="H118" s="759"/>
      <c r="I118" s="759"/>
      <c r="J118" s="759"/>
      <c r="K118" s="760"/>
      <c r="L118" s="760"/>
      <c r="M118" s="759"/>
      <c r="N118" s="759"/>
      <c r="O118" s="759"/>
      <c r="P118" s="759"/>
      <c r="Q118" s="759"/>
      <c r="R118" s="759"/>
      <c r="S118" s="759"/>
      <c r="T118" s="759"/>
      <c r="U118" s="759"/>
      <c r="V118" s="759"/>
      <c r="W118" s="759"/>
      <c r="X118" s="759"/>
      <c r="Y118" s="759"/>
    </row>
    <row r="119" spans="2:25" ht="12.75" customHeight="1">
      <c r="B119" s="803"/>
      <c r="C119" s="759"/>
      <c r="D119" s="759"/>
      <c r="E119" s="803"/>
      <c r="F119" s="759"/>
      <c r="G119" s="759"/>
      <c r="H119" s="759"/>
      <c r="I119" s="759"/>
      <c r="J119" s="759"/>
      <c r="K119" s="760"/>
      <c r="L119" s="760"/>
      <c r="M119" s="759"/>
      <c r="N119" s="759"/>
      <c r="O119" s="759"/>
      <c r="P119" s="759"/>
      <c r="Q119" s="759"/>
      <c r="R119" s="759"/>
      <c r="S119" s="759"/>
      <c r="T119" s="759"/>
      <c r="U119" s="759"/>
      <c r="V119" s="759"/>
      <c r="W119" s="759"/>
      <c r="X119" s="759"/>
      <c r="Y119" s="759"/>
    </row>
    <row r="120" spans="2:25" ht="12.75" customHeight="1">
      <c r="B120" s="803"/>
      <c r="C120" s="759"/>
      <c r="D120" s="759"/>
      <c r="E120" s="803"/>
      <c r="F120" s="759"/>
      <c r="G120" s="759"/>
      <c r="H120" s="759"/>
      <c r="I120" s="759"/>
      <c r="J120" s="759"/>
      <c r="K120" s="760"/>
      <c r="L120" s="760"/>
      <c r="M120" s="759"/>
      <c r="N120" s="759"/>
      <c r="O120" s="759"/>
      <c r="P120" s="759"/>
      <c r="Q120" s="759"/>
      <c r="R120" s="759"/>
      <c r="S120" s="759"/>
      <c r="T120" s="759"/>
      <c r="U120" s="759"/>
      <c r="V120" s="759"/>
      <c r="W120" s="759"/>
      <c r="X120" s="759"/>
      <c r="Y120" s="759"/>
    </row>
    <row r="121" spans="2:25" ht="12.75" customHeight="1">
      <c r="B121" s="803"/>
      <c r="C121" s="759"/>
      <c r="D121" s="759"/>
      <c r="E121" s="803"/>
      <c r="F121" s="759"/>
      <c r="G121" s="759"/>
      <c r="H121" s="759"/>
      <c r="I121" s="759"/>
      <c r="J121" s="759"/>
      <c r="K121" s="760"/>
      <c r="L121" s="760"/>
      <c r="M121" s="759"/>
      <c r="N121" s="759"/>
      <c r="O121" s="759"/>
      <c r="P121" s="759"/>
      <c r="Q121" s="759"/>
      <c r="R121" s="759"/>
      <c r="S121" s="759"/>
      <c r="T121" s="759"/>
      <c r="U121" s="759"/>
      <c r="V121" s="759"/>
      <c r="W121" s="759"/>
      <c r="X121" s="759"/>
      <c r="Y121" s="759"/>
    </row>
    <row r="122" spans="2:25" ht="12.75" customHeight="1">
      <c r="B122" s="803"/>
      <c r="C122" s="759"/>
      <c r="D122" s="759"/>
      <c r="E122" s="803"/>
      <c r="F122" s="759"/>
      <c r="G122" s="759"/>
      <c r="H122" s="759"/>
      <c r="I122" s="759"/>
      <c r="J122" s="759"/>
      <c r="K122" s="760"/>
      <c r="L122" s="760"/>
      <c r="M122" s="759"/>
      <c r="N122" s="759"/>
      <c r="O122" s="759"/>
      <c r="P122" s="759"/>
      <c r="Q122" s="759"/>
      <c r="R122" s="759"/>
      <c r="S122" s="759"/>
      <c r="T122" s="759"/>
      <c r="U122" s="759"/>
      <c r="V122" s="759"/>
      <c r="W122" s="759"/>
      <c r="X122" s="759"/>
      <c r="Y122" s="759"/>
    </row>
    <row r="123" spans="2:25" ht="12.75" customHeight="1">
      <c r="B123" s="803"/>
      <c r="C123" s="759"/>
      <c r="D123" s="759"/>
      <c r="E123" s="803"/>
      <c r="F123" s="759"/>
      <c r="G123" s="759"/>
      <c r="H123" s="759"/>
      <c r="I123" s="759"/>
      <c r="J123" s="759"/>
      <c r="K123" s="760"/>
      <c r="L123" s="760"/>
      <c r="M123" s="759"/>
      <c r="N123" s="759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</row>
    <row r="124" spans="2:25" ht="12.75" customHeight="1">
      <c r="B124" s="803"/>
      <c r="C124" s="759"/>
      <c r="D124" s="759"/>
      <c r="E124" s="803"/>
      <c r="F124" s="759"/>
      <c r="G124" s="759"/>
      <c r="H124" s="759"/>
      <c r="I124" s="759"/>
      <c r="J124" s="759"/>
      <c r="K124" s="760"/>
      <c r="L124" s="760"/>
      <c r="M124" s="759"/>
      <c r="N124" s="759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</row>
    <row r="125" spans="2:25" ht="12.75" customHeight="1">
      <c r="B125" s="803"/>
      <c r="C125" s="759"/>
      <c r="D125" s="759"/>
      <c r="E125" s="803"/>
      <c r="F125" s="759"/>
      <c r="G125" s="759"/>
      <c r="H125" s="759"/>
      <c r="I125" s="759"/>
      <c r="J125" s="759"/>
      <c r="K125" s="760"/>
      <c r="L125" s="760"/>
      <c r="M125" s="759"/>
      <c r="N125" s="759"/>
      <c r="O125" s="759"/>
      <c r="P125" s="759"/>
      <c r="Q125" s="759"/>
      <c r="R125" s="759"/>
      <c r="S125" s="759"/>
      <c r="T125" s="759"/>
      <c r="U125" s="759"/>
      <c r="V125" s="759"/>
      <c r="W125" s="759"/>
      <c r="X125" s="759"/>
      <c r="Y125" s="759"/>
    </row>
    <row r="126" spans="2:25" ht="12.75" customHeight="1">
      <c r="B126" s="803"/>
      <c r="C126" s="759"/>
      <c r="D126" s="759"/>
      <c r="E126" s="803"/>
      <c r="F126" s="759"/>
      <c r="G126" s="759"/>
      <c r="H126" s="759"/>
      <c r="I126" s="759"/>
      <c r="J126" s="759"/>
      <c r="K126" s="760"/>
      <c r="L126" s="760"/>
      <c r="M126" s="759"/>
      <c r="N126" s="759"/>
      <c r="O126" s="759"/>
      <c r="P126" s="759"/>
      <c r="Q126" s="759"/>
      <c r="R126" s="759"/>
      <c r="S126" s="759"/>
      <c r="T126" s="759"/>
      <c r="U126" s="759"/>
      <c r="V126" s="759"/>
      <c r="W126" s="759"/>
      <c r="X126" s="759"/>
      <c r="Y126" s="759"/>
    </row>
    <row r="127" spans="2:25" ht="12.75" customHeight="1">
      <c r="B127" s="803"/>
      <c r="C127" s="759"/>
      <c r="D127" s="759"/>
      <c r="E127" s="803"/>
      <c r="F127" s="759"/>
      <c r="G127" s="759"/>
      <c r="H127" s="759"/>
      <c r="I127" s="759"/>
      <c r="J127" s="759"/>
      <c r="K127" s="760"/>
      <c r="L127" s="760"/>
      <c r="M127" s="759"/>
      <c r="N127" s="759"/>
      <c r="O127" s="759"/>
      <c r="P127" s="759"/>
      <c r="Q127" s="759"/>
      <c r="R127" s="759"/>
      <c r="S127" s="759"/>
      <c r="T127" s="759"/>
      <c r="U127" s="759"/>
      <c r="V127" s="759"/>
      <c r="W127" s="759"/>
      <c r="X127" s="759"/>
      <c r="Y127" s="759"/>
    </row>
    <row r="128" spans="2:25" ht="12.75" customHeight="1">
      <c r="B128" s="803"/>
      <c r="C128" s="759"/>
      <c r="D128" s="759"/>
      <c r="E128" s="803"/>
      <c r="F128" s="759"/>
      <c r="G128" s="759"/>
      <c r="H128" s="759"/>
      <c r="I128" s="759"/>
      <c r="J128" s="759"/>
      <c r="K128" s="760"/>
      <c r="L128" s="760"/>
      <c r="M128" s="759"/>
      <c r="N128" s="759"/>
      <c r="O128" s="759"/>
      <c r="P128" s="759"/>
      <c r="Q128" s="759"/>
      <c r="R128" s="759"/>
      <c r="S128" s="759"/>
      <c r="T128" s="759"/>
      <c r="U128" s="759"/>
      <c r="V128" s="759"/>
      <c r="W128" s="759"/>
      <c r="X128" s="759"/>
      <c r="Y128" s="759"/>
    </row>
    <row r="129" spans="2:25" ht="12.75" customHeight="1">
      <c r="B129" s="803"/>
      <c r="C129" s="759"/>
      <c r="D129" s="759"/>
      <c r="E129" s="803"/>
      <c r="F129" s="759"/>
      <c r="G129" s="759"/>
      <c r="H129" s="759"/>
      <c r="I129" s="759"/>
      <c r="J129" s="759"/>
      <c r="K129" s="760"/>
      <c r="L129" s="760"/>
      <c r="M129" s="759"/>
      <c r="N129" s="759"/>
      <c r="O129" s="759"/>
      <c r="P129" s="759"/>
      <c r="Q129" s="759"/>
      <c r="R129" s="759"/>
      <c r="S129" s="759"/>
      <c r="T129" s="759"/>
      <c r="U129" s="759"/>
      <c r="V129" s="759"/>
      <c r="W129" s="759"/>
      <c r="X129" s="759"/>
      <c r="Y129" s="759"/>
    </row>
    <row r="130" spans="2:25" ht="12.75" customHeight="1">
      <c r="B130" s="803"/>
      <c r="C130" s="759"/>
      <c r="D130" s="759"/>
      <c r="E130" s="803"/>
      <c r="F130" s="759"/>
      <c r="G130" s="759"/>
      <c r="H130" s="759"/>
      <c r="I130" s="759"/>
      <c r="J130" s="759"/>
      <c r="K130" s="760"/>
      <c r="L130" s="760"/>
      <c r="M130" s="759"/>
      <c r="N130" s="759"/>
      <c r="O130" s="759"/>
      <c r="P130" s="759"/>
      <c r="Q130" s="759"/>
      <c r="R130" s="759"/>
      <c r="S130" s="759"/>
      <c r="T130" s="759"/>
      <c r="U130" s="759"/>
      <c r="V130" s="759"/>
      <c r="W130" s="759"/>
      <c r="X130" s="759"/>
      <c r="Y130" s="759"/>
    </row>
    <row r="131" spans="2:25" ht="12.75" customHeight="1">
      <c r="B131" s="803"/>
      <c r="C131" s="759"/>
      <c r="D131" s="759"/>
      <c r="E131" s="803"/>
      <c r="F131" s="759"/>
      <c r="G131" s="759"/>
      <c r="H131" s="759"/>
      <c r="I131" s="759"/>
      <c r="J131" s="759"/>
      <c r="K131" s="760"/>
      <c r="L131" s="760"/>
      <c r="M131" s="759"/>
      <c r="N131" s="759"/>
      <c r="O131" s="759"/>
      <c r="P131" s="759"/>
      <c r="Q131" s="759"/>
      <c r="R131" s="759"/>
      <c r="S131" s="759"/>
      <c r="T131" s="759"/>
      <c r="U131" s="759"/>
      <c r="V131" s="759"/>
      <c r="W131" s="759"/>
      <c r="X131" s="759"/>
      <c r="Y131" s="759"/>
    </row>
    <row r="132" spans="2:25" ht="12.75" customHeight="1">
      <c r="B132" s="803"/>
      <c r="C132" s="759"/>
      <c r="D132" s="759"/>
      <c r="E132" s="803"/>
      <c r="F132" s="759"/>
      <c r="G132" s="759"/>
      <c r="H132" s="759"/>
      <c r="I132" s="759"/>
      <c r="J132" s="759"/>
      <c r="K132" s="760"/>
      <c r="L132" s="760"/>
      <c r="M132" s="759"/>
      <c r="N132" s="759"/>
      <c r="O132" s="759"/>
      <c r="P132" s="759"/>
      <c r="Q132" s="759"/>
      <c r="R132" s="759"/>
      <c r="S132" s="759"/>
      <c r="T132" s="759"/>
      <c r="U132" s="759"/>
      <c r="V132" s="759"/>
      <c r="W132" s="759"/>
      <c r="X132" s="759"/>
      <c r="Y132" s="759"/>
    </row>
    <row r="133" spans="2:25" ht="12.75" customHeight="1">
      <c r="B133" s="803"/>
      <c r="C133" s="759"/>
      <c r="D133" s="759"/>
      <c r="E133" s="803"/>
      <c r="F133" s="759"/>
      <c r="G133" s="759"/>
      <c r="H133" s="759"/>
      <c r="I133" s="759"/>
      <c r="J133" s="759"/>
      <c r="K133" s="760"/>
      <c r="L133" s="760"/>
      <c r="M133" s="759"/>
      <c r="N133" s="759"/>
      <c r="O133" s="759"/>
      <c r="P133" s="759"/>
      <c r="Q133" s="759"/>
      <c r="R133" s="759"/>
      <c r="S133" s="759"/>
      <c r="T133" s="759"/>
      <c r="U133" s="759"/>
      <c r="V133" s="759"/>
      <c r="W133" s="759"/>
      <c r="X133" s="759"/>
      <c r="Y133" s="759"/>
    </row>
    <row r="134" spans="2:25" ht="12.75" customHeight="1">
      <c r="B134" s="803"/>
      <c r="C134" s="759"/>
      <c r="D134" s="759"/>
      <c r="E134" s="803"/>
      <c r="F134" s="759"/>
      <c r="G134" s="759"/>
      <c r="H134" s="759"/>
      <c r="I134" s="759"/>
      <c r="J134" s="759"/>
      <c r="K134" s="760"/>
      <c r="L134" s="760"/>
      <c r="M134" s="759"/>
      <c r="N134" s="759"/>
      <c r="O134" s="759"/>
      <c r="P134" s="759"/>
      <c r="Q134" s="759"/>
      <c r="R134" s="759"/>
      <c r="S134" s="759"/>
      <c r="T134" s="759"/>
      <c r="U134" s="759"/>
      <c r="V134" s="759"/>
      <c r="W134" s="759"/>
      <c r="X134" s="759"/>
      <c r="Y134" s="759"/>
    </row>
    <row r="135" spans="2:25" ht="12.75" customHeight="1">
      <c r="B135" s="803"/>
      <c r="C135" s="759"/>
      <c r="D135" s="759"/>
      <c r="E135" s="803"/>
      <c r="F135" s="759"/>
      <c r="G135" s="759"/>
      <c r="H135" s="759"/>
      <c r="I135" s="759"/>
      <c r="J135" s="759"/>
      <c r="K135" s="760"/>
      <c r="L135" s="760"/>
      <c r="M135" s="759"/>
      <c r="N135" s="759"/>
      <c r="O135" s="759"/>
      <c r="P135" s="759"/>
      <c r="Q135" s="759"/>
      <c r="R135" s="759"/>
      <c r="S135" s="759"/>
      <c r="T135" s="759"/>
      <c r="U135" s="759"/>
      <c r="V135" s="759"/>
      <c r="W135" s="759"/>
      <c r="X135" s="759"/>
      <c r="Y135" s="759"/>
    </row>
    <row r="136" spans="2:25" ht="12.75" customHeight="1">
      <c r="B136" s="803"/>
      <c r="C136" s="759"/>
      <c r="D136" s="759"/>
      <c r="E136" s="803"/>
      <c r="F136" s="759"/>
      <c r="G136" s="759"/>
      <c r="H136" s="759"/>
      <c r="I136" s="759"/>
      <c r="J136" s="759"/>
      <c r="K136" s="760"/>
      <c r="L136" s="760"/>
      <c r="M136" s="759"/>
      <c r="N136" s="759"/>
      <c r="O136" s="759"/>
      <c r="P136" s="759"/>
      <c r="Q136" s="759"/>
      <c r="R136" s="759"/>
      <c r="S136" s="759"/>
      <c r="T136" s="759"/>
      <c r="U136" s="759"/>
      <c r="V136" s="759"/>
      <c r="W136" s="759"/>
      <c r="X136" s="759"/>
      <c r="Y136" s="759"/>
    </row>
    <row r="137" spans="2:25" ht="12.75" customHeight="1">
      <c r="B137" s="803"/>
      <c r="C137" s="759"/>
      <c r="D137" s="759"/>
      <c r="E137" s="803"/>
      <c r="F137" s="759"/>
      <c r="G137" s="759"/>
      <c r="H137" s="759"/>
      <c r="I137" s="759"/>
      <c r="J137" s="759"/>
      <c r="K137" s="760"/>
      <c r="L137" s="760"/>
      <c r="M137" s="759"/>
      <c r="N137" s="759"/>
      <c r="O137" s="759"/>
      <c r="P137" s="759"/>
      <c r="Q137" s="759"/>
      <c r="R137" s="759"/>
      <c r="S137" s="759"/>
      <c r="T137" s="759"/>
      <c r="U137" s="759"/>
      <c r="V137" s="759"/>
      <c r="W137" s="759"/>
      <c r="X137" s="759"/>
      <c r="Y137" s="759"/>
    </row>
    <row r="138" spans="2:25" ht="12.75" customHeight="1">
      <c r="B138" s="803"/>
      <c r="C138" s="759"/>
      <c r="D138" s="759"/>
      <c r="E138" s="803"/>
      <c r="F138" s="759"/>
      <c r="G138" s="759"/>
      <c r="H138" s="759"/>
      <c r="I138" s="759"/>
      <c r="J138" s="759"/>
      <c r="K138" s="760"/>
      <c r="L138" s="760"/>
      <c r="M138" s="759"/>
      <c r="N138" s="759"/>
      <c r="O138" s="759"/>
      <c r="P138" s="759"/>
      <c r="Q138" s="759"/>
      <c r="R138" s="759"/>
      <c r="S138" s="759"/>
      <c r="T138" s="759"/>
      <c r="U138" s="759"/>
      <c r="V138" s="759"/>
      <c r="W138" s="759"/>
      <c r="X138" s="759"/>
      <c r="Y138" s="759"/>
    </row>
    <row r="139" spans="2:25" ht="12.75" customHeight="1">
      <c r="B139" s="803"/>
      <c r="C139" s="759"/>
      <c r="D139" s="759"/>
      <c r="E139" s="803"/>
      <c r="F139" s="759"/>
      <c r="G139" s="759"/>
      <c r="H139" s="759"/>
      <c r="I139" s="759"/>
      <c r="J139" s="759"/>
      <c r="K139" s="760"/>
      <c r="L139" s="760"/>
      <c r="M139" s="759"/>
      <c r="N139" s="759"/>
      <c r="O139" s="759"/>
      <c r="P139" s="759"/>
      <c r="Q139" s="759"/>
      <c r="R139" s="759"/>
      <c r="S139" s="759"/>
      <c r="T139" s="759"/>
      <c r="U139" s="759"/>
      <c r="V139" s="759"/>
      <c r="W139" s="759"/>
      <c r="X139" s="759"/>
      <c r="Y139" s="759"/>
    </row>
    <row r="140" spans="2:25" ht="12.75" customHeight="1">
      <c r="B140" s="803"/>
      <c r="C140" s="759"/>
      <c r="D140" s="759"/>
      <c r="E140" s="803"/>
      <c r="F140" s="759"/>
      <c r="G140" s="759"/>
      <c r="H140" s="759"/>
      <c r="I140" s="759"/>
      <c r="J140" s="759"/>
      <c r="K140" s="760"/>
      <c r="L140" s="760"/>
      <c r="M140" s="759"/>
      <c r="N140" s="759"/>
      <c r="O140" s="759"/>
      <c r="P140" s="759"/>
      <c r="Q140" s="759"/>
      <c r="R140" s="759"/>
      <c r="S140" s="759"/>
      <c r="T140" s="759"/>
      <c r="U140" s="759"/>
      <c r="V140" s="759"/>
      <c r="W140" s="759"/>
      <c r="X140" s="759"/>
      <c r="Y140" s="759"/>
    </row>
    <row r="141" spans="2:25" ht="12.75" customHeight="1">
      <c r="B141" s="803"/>
      <c r="C141" s="759"/>
      <c r="D141" s="759"/>
      <c r="E141" s="803"/>
      <c r="F141" s="759"/>
      <c r="G141" s="759"/>
      <c r="H141" s="759"/>
      <c r="I141" s="759"/>
      <c r="J141" s="759"/>
      <c r="K141" s="760"/>
      <c r="L141" s="760"/>
      <c r="M141" s="759"/>
      <c r="N141" s="759"/>
      <c r="O141" s="759"/>
      <c r="P141" s="759"/>
      <c r="Q141" s="759"/>
      <c r="R141" s="759"/>
      <c r="S141" s="759"/>
      <c r="T141" s="759"/>
      <c r="U141" s="759"/>
      <c r="V141" s="759"/>
      <c r="W141" s="759"/>
      <c r="X141" s="759"/>
      <c r="Y141" s="759"/>
    </row>
    <row r="142" spans="2:25" ht="12.75" customHeight="1">
      <c r="B142" s="803"/>
      <c r="C142" s="759"/>
      <c r="D142" s="759"/>
      <c r="E142" s="803"/>
      <c r="F142" s="759"/>
      <c r="G142" s="759"/>
      <c r="H142" s="759"/>
      <c r="I142" s="759"/>
      <c r="J142" s="759"/>
      <c r="K142" s="760"/>
      <c r="L142" s="760"/>
      <c r="M142" s="759"/>
      <c r="N142" s="759"/>
      <c r="O142" s="759"/>
      <c r="P142" s="759"/>
      <c r="Q142" s="759"/>
      <c r="R142" s="759"/>
      <c r="S142" s="759"/>
      <c r="T142" s="759"/>
      <c r="U142" s="759"/>
      <c r="V142" s="759"/>
      <c r="W142" s="759"/>
      <c r="X142" s="759"/>
      <c r="Y142" s="759"/>
    </row>
    <row r="143" spans="2:25" ht="12.75" customHeight="1">
      <c r="B143" s="803"/>
      <c r="C143" s="759"/>
      <c r="D143" s="759"/>
      <c r="E143" s="803"/>
      <c r="F143" s="759"/>
      <c r="G143" s="759"/>
      <c r="H143" s="759"/>
      <c r="I143" s="759"/>
      <c r="J143" s="759"/>
      <c r="K143" s="760"/>
      <c r="L143" s="760"/>
      <c r="M143" s="759"/>
      <c r="N143" s="759"/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</row>
    <row r="144" spans="2:25" ht="12.75" customHeight="1">
      <c r="B144" s="803"/>
      <c r="C144" s="759"/>
      <c r="D144" s="759"/>
      <c r="E144" s="803"/>
      <c r="F144" s="759"/>
      <c r="G144" s="759"/>
      <c r="H144" s="759"/>
      <c r="I144" s="759"/>
      <c r="J144" s="759"/>
      <c r="K144" s="760"/>
      <c r="L144" s="760"/>
      <c r="M144" s="759"/>
      <c r="N144" s="759"/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</row>
    <row r="145" spans="2:25" ht="12.75" customHeight="1">
      <c r="B145" s="803"/>
      <c r="C145" s="759"/>
      <c r="D145" s="759"/>
      <c r="E145" s="803"/>
      <c r="F145" s="759"/>
      <c r="G145" s="759"/>
      <c r="H145" s="759"/>
      <c r="I145" s="759"/>
      <c r="J145" s="759"/>
      <c r="K145" s="760"/>
      <c r="L145" s="760"/>
      <c r="M145" s="759"/>
      <c r="N145" s="759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</row>
    <row r="146" spans="2:25" ht="12.75" customHeight="1">
      <c r="B146" s="803"/>
      <c r="C146" s="759"/>
      <c r="D146" s="759"/>
      <c r="E146" s="803"/>
      <c r="F146" s="759"/>
      <c r="G146" s="759"/>
      <c r="H146" s="759"/>
      <c r="I146" s="759"/>
      <c r="J146" s="759"/>
      <c r="K146" s="760"/>
      <c r="L146" s="760"/>
      <c r="M146" s="759"/>
      <c r="N146" s="759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</row>
    <row r="147" spans="2:25" ht="12.75" customHeight="1">
      <c r="B147" s="803"/>
      <c r="C147" s="759"/>
      <c r="D147" s="759"/>
      <c r="E147" s="803"/>
      <c r="F147" s="759"/>
      <c r="G147" s="759"/>
      <c r="H147" s="759"/>
      <c r="I147" s="759"/>
      <c r="J147" s="759"/>
      <c r="K147" s="760"/>
      <c r="L147" s="760"/>
      <c r="M147" s="759"/>
      <c r="N147" s="759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</row>
    <row r="148" spans="2:25" ht="12.75" customHeight="1">
      <c r="B148" s="803"/>
      <c r="C148" s="759"/>
      <c r="D148" s="759"/>
      <c r="E148" s="803"/>
      <c r="F148" s="759"/>
      <c r="G148" s="759"/>
      <c r="H148" s="759"/>
      <c r="I148" s="759"/>
      <c r="J148" s="759"/>
      <c r="K148" s="760"/>
      <c r="L148" s="760"/>
      <c r="M148" s="759"/>
      <c r="N148" s="759"/>
      <c r="O148" s="759"/>
      <c r="P148" s="759"/>
      <c r="Q148" s="759"/>
      <c r="R148" s="759"/>
      <c r="S148" s="759"/>
      <c r="T148" s="759"/>
      <c r="U148" s="759"/>
      <c r="V148" s="759"/>
      <c r="W148" s="759"/>
      <c r="X148" s="759"/>
      <c r="Y148" s="759"/>
    </row>
    <row r="149" spans="2:25" ht="12.75" customHeight="1">
      <c r="B149" s="803"/>
      <c r="C149" s="759"/>
      <c r="D149" s="759"/>
      <c r="E149" s="803"/>
      <c r="F149" s="759"/>
      <c r="G149" s="759"/>
      <c r="H149" s="759"/>
      <c r="I149" s="759"/>
      <c r="J149" s="759"/>
      <c r="K149" s="760"/>
      <c r="L149" s="760"/>
      <c r="M149" s="759"/>
      <c r="N149" s="759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</row>
    <row r="150" spans="2:25" ht="12.75" customHeight="1">
      <c r="B150" s="803"/>
      <c r="C150" s="759"/>
      <c r="D150" s="759"/>
      <c r="E150" s="803"/>
      <c r="F150" s="759"/>
      <c r="G150" s="759"/>
      <c r="H150" s="759"/>
      <c r="I150" s="759"/>
      <c r="J150" s="759"/>
      <c r="K150" s="760"/>
      <c r="L150" s="760"/>
      <c r="M150" s="759"/>
      <c r="N150" s="759"/>
      <c r="O150" s="759"/>
      <c r="P150" s="759"/>
      <c r="Q150" s="759"/>
      <c r="R150" s="759"/>
      <c r="S150" s="759"/>
      <c r="T150" s="759"/>
      <c r="U150" s="759"/>
      <c r="V150" s="759"/>
      <c r="W150" s="759"/>
      <c r="X150" s="759"/>
      <c r="Y150" s="759"/>
    </row>
    <row r="151" spans="2:25" ht="12.75" customHeight="1">
      <c r="B151" s="803"/>
      <c r="C151" s="759"/>
      <c r="D151" s="759"/>
      <c r="E151" s="803"/>
      <c r="F151" s="759"/>
      <c r="G151" s="759"/>
      <c r="H151" s="759"/>
      <c r="I151" s="759"/>
      <c r="J151" s="759"/>
      <c r="K151" s="760"/>
      <c r="L151" s="760"/>
      <c r="M151" s="759"/>
      <c r="N151" s="759"/>
      <c r="O151" s="759"/>
      <c r="P151" s="759"/>
      <c r="Q151" s="759"/>
      <c r="R151" s="759"/>
      <c r="S151" s="759"/>
      <c r="T151" s="759"/>
      <c r="U151" s="759"/>
      <c r="V151" s="759"/>
      <c r="W151" s="759"/>
      <c r="X151" s="759"/>
      <c r="Y151" s="759"/>
    </row>
    <row r="152" spans="2:25" ht="12.75" customHeight="1">
      <c r="B152" s="803"/>
      <c r="C152" s="759"/>
      <c r="D152" s="759"/>
      <c r="E152" s="803"/>
      <c r="F152" s="759"/>
      <c r="G152" s="759"/>
      <c r="H152" s="759"/>
      <c r="I152" s="759"/>
      <c r="J152" s="759"/>
      <c r="K152" s="760"/>
      <c r="L152" s="760"/>
      <c r="M152" s="759"/>
      <c r="N152" s="759"/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</row>
    <row r="153" spans="2:25" ht="12.75" customHeight="1">
      <c r="B153" s="803"/>
      <c r="C153" s="759"/>
      <c r="D153" s="759"/>
      <c r="E153" s="803"/>
      <c r="F153" s="759"/>
      <c r="G153" s="759"/>
      <c r="H153" s="759"/>
      <c r="I153" s="759"/>
      <c r="J153" s="759"/>
      <c r="K153" s="760"/>
      <c r="L153" s="760"/>
      <c r="M153" s="759"/>
      <c r="N153" s="759"/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</row>
    <row r="154" spans="2:25" ht="12.75" customHeight="1">
      <c r="B154" s="803"/>
      <c r="C154" s="759"/>
      <c r="D154" s="759"/>
      <c r="E154" s="803"/>
      <c r="F154" s="759"/>
      <c r="G154" s="759"/>
      <c r="H154" s="759"/>
      <c r="I154" s="759"/>
      <c r="J154" s="759"/>
      <c r="K154" s="760"/>
      <c r="L154" s="760"/>
      <c r="M154" s="759"/>
      <c r="N154" s="759"/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</row>
    <row r="155" spans="2:25" ht="12.75" customHeight="1">
      <c r="B155" s="803"/>
      <c r="C155" s="759"/>
      <c r="D155" s="759"/>
      <c r="E155" s="803"/>
      <c r="F155" s="759"/>
      <c r="G155" s="759"/>
      <c r="H155" s="759"/>
      <c r="I155" s="759"/>
      <c r="J155" s="759"/>
      <c r="K155" s="760"/>
      <c r="L155" s="760"/>
      <c r="M155" s="759"/>
      <c r="N155" s="759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</row>
    <row r="156" spans="2:25" ht="12.75" customHeight="1">
      <c r="B156" s="803"/>
      <c r="C156" s="759"/>
      <c r="D156" s="759"/>
      <c r="E156" s="803"/>
      <c r="F156" s="759"/>
      <c r="G156" s="759"/>
      <c r="H156" s="759"/>
      <c r="I156" s="759"/>
      <c r="J156" s="759"/>
      <c r="K156" s="760"/>
      <c r="L156" s="760"/>
      <c r="M156" s="759"/>
      <c r="N156" s="759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</row>
    <row r="157" spans="2:25" ht="12.75" customHeight="1">
      <c r="B157" s="803"/>
      <c r="C157" s="759"/>
      <c r="D157" s="759"/>
      <c r="E157" s="803"/>
      <c r="F157" s="759"/>
      <c r="G157" s="759"/>
      <c r="H157" s="759"/>
      <c r="I157" s="759"/>
      <c r="J157" s="759"/>
      <c r="K157" s="760"/>
      <c r="L157" s="760"/>
      <c r="M157" s="759"/>
      <c r="N157" s="759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</row>
    <row r="158" spans="2:25" ht="12.75" customHeight="1">
      <c r="B158" s="803"/>
      <c r="C158" s="759"/>
      <c r="D158" s="759"/>
      <c r="E158" s="803"/>
      <c r="F158" s="759"/>
      <c r="G158" s="759"/>
      <c r="H158" s="759"/>
      <c r="I158" s="759"/>
      <c r="J158" s="759"/>
      <c r="K158" s="760"/>
      <c r="L158" s="760"/>
      <c r="M158" s="759"/>
      <c r="N158" s="759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</row>
    <row r="159" spans="2:25" ht="12.75" customHeight="1">
      <c r="B159" s="803"/>
      <c r="C159" s="759"/>
      <c r="D159" s="759"/>
      <c r="E159" s="803"/>
      <c r="F159" s="759"/>
      <c r="G159" s="759"/>
      <c r="H159" s="759"/>
      <c r="I159" s="759"/>
      <c r="J159" s="759"/>
      <c r="K159" s="760"/>
      <c r="L159" s="760"/>
      <c r="M159" s="759"/>
      <c r="N159" s="759"/>
      <c r="O159" s="759"/>
      <c r="P159" s="759"/>
      <c r="Q159" s="759"/>
      <c r="R159" s="759"/>
      <c r="S159" s="759"/>
      <c r="T159" s="759"/>
      <c r="U159" s="759"/>
      <c r="V159" s="759"/>
      <c r="W159" s="759"/>
      <c r="X159" s="759"/>
      <c r="Y159" s="759"/>
    </row>
    <row r="160" spans="2:25" ht="12.75" customHeight="1">
      <c r="B160" s="803"/>
      <c r="C160" s="759"/>
      <c r="D160" s="759"/>
      <c r="E160" s="803"/>
      <c r="F160" s="759"/>
      <c r="G160" s="759"/>
      <c r="H160" s="759"/>
      <c r="I160" s="759"/>
      <c r="J160" s="759"/>
      <c r="K160" s="760"/>
      <c r="L160" s="760"/>
      <c r="M160" s="759"/>
      <c r="N160" s="759"/>
      <c r="O160" s="759"/>
      <c r="P160" s="759"/>
      <c r="Q160" s="759"/>
      <c r="R160" s="759"/>
      <c r="S160" s="759"/>
      <c r="T160" s="759"/>
      <c r="U160" s="759"/>
      <c r="V160" s="759"/>
      <c r="W160" s="759"/>
      <c r="X160" s="759"/>
      <c r="Y160" s="759"/>
    </row>
    <row r="161" spans="2:25" ht="12.75" customHeight="1">
      <c r="B161" s="803"/>
      <c r="C161" s="759"/>
      <c r="D161" s="759"/>
      <c r="E161" s="803"/>
      <c r="F161" s="759"/>
      <c r="G161" s="759"/>
      <c r="H161" s="759"/>
      <c r="I161" s="759"/>
      <c r="J161" s="759"/>
      <c r="K161" s="760"/>
      <c r="L161" s="760"/>
      <c r="M161" s="759"/>
      <c r="N161" s="759"/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</row>
    <row r="162" spans="2:25" ht="12.75" customHeight="1">
      <c r="B162" s="803"/>
      <c r="C162" s="759"/>
      <c r="D162" s="759"/>
      <c r="E162" s="803"/>
      <c r="F162" s="759"/>
      <c r="G162" s="759"/>
      <c r="H162" s="759"/>
      <c r="I162" s="759"/>
      <c r="J162" s="759"/>
      <c r="K162" s="760"/>
      <c r="L162" s="760"/>
      <c r="M162" s="759"/>
      <c r="N162" s="759"/>
      <c r="O162" s="759"/>
      <c r="P162" s="759"/>
      <c r="Q162" s="759"/>
      <c r="R162" s="759"/>
      <c r="S162" s="759"/>
      <c r="T162" s="759"/>
      <c r="U162" s="759"/>
      <c r="V162" s="759"/>
      <c r="W162" s="759"/>
      <c r="X162" s="759"/>
      <c r="Y162" s="759"/>
    </row>
    <row r="163" spans="2:25" ht="12.75" customHeight="1">
      <c r="B163" s="803"/>
      <c r="C163" s="759"/>
      <c r="D163" s="759"/>
      <c r="E163" s="803"/>
      <c r="F163" s="759"/>
      <c r="G163" s="759"/>
      <c r="H163" s="759"/>
      <c r="I163" s="759"/>
      <c r="J163" s="759"/>
      <c r="K163" s="760"/>
      <c r="L163" s="760"/>
      <c r="M163" s="759"/>
      <c r="N163" s="759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</row>
    <row r="164" spans="2:25" ht="12.75" customHeight="1">
      <c r="B164" s="803"/>
      <c r="C164" s="759"/>
      <c r="D164" s="759"/>
      <c r="E164" s="803"/>
      <c r="F164" s="759"/>
      <c r="G164" s="759"/>
      <c r="H164" s="759"/>
      <c r="I164" s="759"/>
      <c r="J164" s="759"/>
      <c r="K164" s="760"/>
      <c r="L164" s="760"/>
      <c r="M164" s="759"/>
      <c r="N164" s="759"/>
      <c r="O164" s="759"/>
      <c r="P164" s="759"/>
      <c r="Q164" s="759"/>
      <c r="R164" s="759"/>
      <c r="S164" s="759"/>
      <c r="T164" s="759"/>
      <c r="U164" s="759"/>
      <c r="V164" s="759"/>
      <c r="W164" s="759"/>
      <c r="X164" s="759"/>
      <c r="Y164" s="759"/>
    </row>
    <row r="165" spans="2:25" ht="12.75" customHeight="1">
      <c r="B165" s="803"/>
      <c r="C165" s="759"/>
      <c r="D165" s="759"/>
      <c r="E165" s="803"/>
      <c r="F165" s="759"/>
      <c r="G165" s="759"/>
      <c r="H165" s="759"/>
      <c r="I165" s="759"/>
      <c r="J165" s="759"/>
      <c r="K165" s="760"/>
      <c r="L165" s="760"/>
      <c r="M165" s="759"/>
      <c r="N165" s="759"/>
      <c r="O165" s="759"/>
      <c r="P165" s="759"/>
      <c r="Q165" s="759"/>
      <c r="R165" s="759"/>
      <c r="S165" s="759"/>
      <c r="T165" s="759"/>
      <c r="U165" s="759"/>
      <c r="V165" s="759"/>
      <c r="W165" s="759"/>
      <c r="X165" s="759"/>
      <c r="Y165" s="759"/>
    </row>
    <row r="166" spans="2:25" ht="12.75" customHeight="1">
      <c r="B166" s="803"/>
      <c r="C166" s="759"/>
      <c r="D166" s="759"/>
      <c r="E166" s="803"/>
      <c r="F166" s="759"/>
      <c r="G166" s="759"/>
      <c r="H166" s="759"/>
      <c r="I166" s="759"/>
      <c r="J166" s="759"/>
      <c r="K166" s="760"/>
      <c r="L166" s="760"/>
      <c r="M166" s="759"/>
      <c r="N166" s="759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</row>
    <row r="167" spans="2:25" ht="12.75" customHeight="1">
      <c r="B167" s="803"/>
      <c r="C167" s="759"/>
      <c r="D167" s="759"/>
      <c r="E167" s="803"/>
      <c r="F167" s="759"/>
      <c r="G167" s="759"/>
      <c r="H167" s="759"/>
      <c r="I167" s="759"/>
      <c r="J167" s="759"/>
      <c r="K167" s="760"/>
      <c r="L167" s="760"/>
      <c r="M167" s="759"/>
      <c r="N167" s="759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</row>
    <row r="168" spans="2:25" ht="12.75" customHeight="1">
      <c r="B168" s="803"/>
      <c r="C168" s="759"/>
      <c r="D168" s="759"/>
      <c r="E168" s="803"/>
      <c r="F168" s="759"/>
      <c r="G168" s="759"/>
      <c r="H168" s="759"/>
      <c r="I168" s="759"/>
      <c r="J168" s="759"/>
      <c r="K168" s="760"/>
      <c r="L168" s="760"/>
      <c r="M168" s="759"/>
      <c r="N168" s="759"/>
      <c r="O168" s="759"/>
      <c r="P168" s="759"/>
      <c r="Q168" s="759"/>
      <c r="R168" s="759"/>
      <c r="S168" s="759"/>
      <c r="T168" s="759"/>
      <c r="U168" s="759"/>
      <c r="V168" s="759"/>
      <c r="W168" s="759"/>
      <c r="X168" s="759"/>
      <c r="Y168" s="759"/>
    </row>
    <row r="169" spans="2:25" ht="12.75" customHeight="1">
      <c r="B169" s="803"/>
      <c r="C169" s="759"/>
      <c r="D169" s="759"/>
      <c r="E169" s="803"/>
      <c r="F169" s="759"/>
      <c r="G169" s="759"/>
      <c r="H169" s="759"/>
      <c r="I169" s="759"/>
      <c r="J169" s="759"/>
      <c r="K169" s="760"/>
      <c r="L169" s="760"/>
      <c r="M169" s="759"/>
      <c r="N169" s="759"/>
      <c r="O169" s="759"/>
      <c r="P169" s="759"/>
      <c r="Q169" s="759"/>
      <c r="R169" s="759"/>
      <c r="S169" s="759"/>
      <c r="T169" s="759"/>
      <c r="U169" s="759"/>
      <c r="V169" s="759"/>
      <c r="W169" s="759"/>
      <c r="X169" s="759"/>
      <c r="Y169" s="759"/>
    </row>
    <row r="170" spans="2:25" ht="12.75" customHeight="1">
      <c r="B170" s="803"/>
      <c r="C170" s="759"/>
      <c r="D170" s="759"/>
      <c r="E170" s="803"/>
      <c r="F170" s="759"/>
      <c r="G170" s="759"/>
      <c r="H170" s="759"/>
      <c r="I170" s="759"/>
      <c r="J170" s="759"/>
      <c r="K170" s="760"/>
      <c r="L170" s="760"/>
      <c r="M170" s="759"/>
      <c r="N170" s="759"/>
      <c r="O170" s="759"/>
      <c r="P170" s="759"/>
      <c r="Q170" s="759"/>
      <c r="R170" s="759"/>
      <c r="S170" s="759"/>
      <c r="T170" s="759"/>
      <c r="U170" s="759"/>
      <c r="V170" s="759"/>
      <c r="W170" s="759"/>
      <c r="X170" s="759"/>
      <c r="Y170" s="759"/>
    </row>
    <row r="171" spans="2:25" ht="12.75" customHeight="1">
      <c r="B171" s="803"/>
      <c r="C171" s="759"/>
      <c r="D171" s="759"/>
      <c r="E171" s="803"/>
      <c r="F171" s="759"/>
      <c r="G171" s="759"/>
      <c r="H171" s="759"/>
      <c r="I171" s="759"/>
      <c r="J171" s="759"/>
      <c r="K171" s="760"/>
      <c r="L171" s="760"/>
      <c r="M171" s="759"/>
      <c r="N171" s="759"/>
      <c r="O171" s="759"/>
      <c r="P171" s="759"/>
      <c r="Q171" s="759"/>
      <c r="R171" s="759"/>
      <c r="S171" s="759"/>
      <c r="T171" s="759"/>
      <c r="U171" s="759"/>
      <c r="V171" s="759"/>
      <c r="W171" s="759"/>
      <c r="X171" s="759"/>
      <c r="Y171" s="759"/>
    </row>
    <row r="172" spans="2:25" ht="12.75" customHeight="1">
      <c r="B172" s="803"/>
      <c r="C172" s="759"/>
      <c r="D172" s="759"/>
      <c r="E172" s="803"/>
      <c r="F172" s="759"/>
      <c r="G172" s="759"/>
      <c r="H172" s="759"/>
      <c r="I172" s="759"/>
      <c r="J172" s="759"/>
      <c r="K172" s="760"/>
      <c r="L172" s="760"/>
      <c r="M172" s="759"/>
      <c r="N172" s="759"/>
      <c r="O172" s="759"/>
      <c r="P172" s="759"/>
      <c r="Q172" s="759"/>
      <c r="R172" s="759"/>
      <c r="S172" s="759"/>
      <c r="T172" s="759"/>
      <c r="U172" s="759"/>
      <c r="V172" s="759"/>
      <c r="W172" s="759"/>
      <c r="X172" s="759"/>
      <c r="Y172" s="759"/>
    </row>
    <row r="173" spans="2:25" ht="12.75" customHeight="1">
      <c r="B173" s="803"/>
      <c r="C173" s="759"/>
      <c r="D173" s="759"/>
      <c r="E173" s="803"/>
      <c r="F173" s="759"/>
      <c r="G173" s="759"/>
      <c r="H173" s="759"/>
      <c r="I173" s="759"/>
      <c r="J173" s="759"/>
      <c r="K173" s="760"/>
      <c r="L173" s="760"/>
      <c r="M173" s="759"/>
      <c r="N173" s="759"/>
      <c r="O173" s="759"/>
      <c r="P173" s="759"/>
      <c r="Q173" s="759"/>
      <c r="R173" s="759"/>
      <c r="S173" s="759"/>
      <c r="T173" s="759"/>
      <c r="U173" s="759"/>
      <c r="V173" s="759"/>
      <c r="W173" s="759"/>
      <c r="X173" s="759"/>
      <c r="Y173" s="759"/>
    </row>
    <row r="174" spans="2:25" ht="12.75" customHeight="1">
      <c r="B174" s="803"/>
      <c r="C174" s="759"/>
      <c r="D174" s="759"/>
      <c r="E174" s="803"/>
      <c r="F174" s="759"/>
      <c r="G174" s="759"/>
      <c r="H174" s="759"/>
      <c r="I174" s="759"/>
      <c r="J174" s="759"/>
      <c r="K174" s="760"/>
      <c r="L174" s="760"/>
      <c r="M174" s="759"/>
      <c r="N174" s="759"/>
      <c r="O174" s="759"/>
      <c r="P174" s="759"/>
      <c r="Q174" s="759"/>
      <c r="R174" s="759"/>
      <c r="S174" s="759"/>
      <c r="T174" s="759"/>
      <c r="U174" s="759"/>
      <c r="V174" s="759"/>
      <c r="W174" s="759"/>
      <c r="X174" s="759"/>
      <c r="Y174" s="759"/>
    </row>
    <row r="175" spans="2:25" ht="12.75" customHeight="1">
      <c r="B175" s="803"/>
      <c r="C175" s="759"/>
      <c r="D175" s="759"/>
      <c r="E175" s="803"/>
      <c r="F175" s="759"/>
      <c r="G175" s="759"/>
      <c r="H175" s="759"/>
      <c r="I175" s="759"/>
      <c r="J175" s="759"/>
      <c r="K175" s="760"/>
      <c r="L175" s="760"/>
      <c r="M175" s="759"/>
      <c r="N175" s="759"/>
      <c r="O175" s="759"/>
      <c r="P175" s="759"/>
      <c r="Q175" s="759"/>
      <c r="R175" s="759"/>
      <c r="S175" s="759"/>
      <c r="T175" s="759"/>
      <c r="U175" s="759"/>
      <c r="V175" s="759"/>
      <c r="W175" s="759"/>
      <c r="X175" s="759"/>
      <c r="Y175" s="759"/>
    </row>
    <row r="176" spans="2:25" ht="12.75" customHeight="1">
      <c r="B176" s="803"/>
      <c r="C176" s="759"/>
      <c r="D176" s="759"/>
      <c r="E176" s="803"/>
      <c r="F176" s="759"/>
      <c r="G176" s="759"/>
      <c r="H176" s="759"/>
      <c r="I176" s="759"/>
      <c r="J176" s="759"/>
      <c r="K176" s="760"/>
      <c r="L176" s="760"/>
      <c r="M176" s="759"/>
      <c r="N176" s="759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</row>
    <row r="177" spans="2:25" ht="12.75" customHeight="1">
      <c r="B177" s="803"/>
      <c r="C177" s="759"/>
      <c r="D177" s="759"/>
      <c r="E177" s="803"/>
      <c r="F177" s="759"/>
      <c r="G177" s="759"/>
      <c r="H177" s="759"/>
      <c r="I177" s="759"/>
      <c r="J177" s="759"/>
      <c r="K177" s="760"/>
      <c r="L177" s="760"/>
      <c r="M177" s="759"/>
      <c r="N177" s="759"/>
      <c r="O177" s="759"/>
      <c r="P177" s="759"/>
      <c r="Q177" s="759"/>
      <c r="R177" s="759"/>
      <c r="S177" s="759"/>
      <c r="T177" s="759"/>
      <c r="U177" s="759"/>
      <c r="V177" s="759"/>
      <c r="W177" s="759"/>
      <c r="X177" s="759"/>
      <c r="Y177" s="759"/>
    </row>
    <row r="178" spans="2:25" ht="12.75" customHeight="1">
      <c r="B178" s="803"/>
      <c r="C178" s="759"/>
      <c r="D178" s="759"/>
      <c r="E178" s="803"/>
      <c r="F178" s="759"/>
      <c r="G178" s="759"/>
      <c r="H178" s="759"/>
      <c r="I178" s="759"/>
      <c r="J178" s="759"/>
      <c r="K178" s="760"/>
      <c r="L178" s="760"/>
      <c r="M178" s="759"/>
      <c r="N178" s="759"/>
      <c r="O178" s="759"/>
      <c r="P178" s="759"/>
      <c r="Q178" s="759"/>
      <c r="R178" s="759"/>
      <c r="S178" s="759"/>
      <c r="T178" s="759"/>
      <c r="U178" s="759"/>
      <c r="V178" s="759"/>
      <c r="W178" s="759"/>
      <c r="X178" s="759"/>
      <c r="Y178" s="759"/>
    </row>
    <row r="179" spans="2:25" ht="12.75" customHeight="1">
      <c r="B179" s="803"/>
      <c r="C179" s="759"/>
      <c r="D179" s="759"/>
      <c r="E179" s="803"/>
      <c r="F179" s="759"/>
      <c r="G179" s="759"/>
      <c r="H179" s="759"/>
      <c r="I179" s="759"/>
      <c r="J179" s="759"/>
      <c r="K179" s="760"/>
      <c r="L179" s="760"/>
      <c r="M179" s="759"/>
      <c r="N179" s="759"/>
      <c r="O179" s="759"/>
      <c r="P179" s="759"/>
      <c r="Q179" s="759"/>
      <c r="R179" s="759"/>
      <c r="S179" s="759"/>
      <c r="T179" s="759"/>
      <c r="U179" s="759"/>
      <c r="V179" s="759"/>
      <c r="W179" s="759"/>
      <c r="X179" s="759"/>
      <c r="Y179" s="759"/>
    </row>
    <row r="180" spans="2:25" ht="12.75" customHeight="1">
      <c r="B180" s="803"/>
      <c r="C180" s="759"/>
      <c r="D180" s="759"/>
      <c r="E180" s="803"/>
      <c r="F180" s="759"/>
      <c r="G180" s="759"/>
      <c r="H180" s="759"/>
      <c r="I180" s="759"/>
      <c r="J180" s="759"/>
      <c r="K180" s="760"/>
      <c r="L180" s="760"/>
      <c r="M180" s="759"/>
      <c r="N180" s="759"/>
      <c r="O180" s="759"/>
      <c r="P180" s="759"/>
      <c r="Q180" s="759"/>
      <c r="R180" s="759"/>
      <c r="S180" s="759"/>
      <c r="T180" s="759"/>
      <c r="U180" s="759"/>
      <c r="V180" s="759"/>
      <c r="W180" s="759"/>
      <c r="X180" s="759"/>
      <c r="Y180" s="759"/>
    </row>
    <row r="181" spans="2:25" ht="12.75" customHeight="1">
      <c r="B181" s="803"/>
      <c r="C181" s="759"/>
      <c r="D181" s="759"/>
      <c r="E181" s="803"/>
      <c r="F181" s="759"/>
      <c r="G181" s="759"/>
      <c r="H181" s="759"/>
      <c r="I181" s="759"/>
      <c r="J181" s="759"/>
      <c r="K181" s="760"/>
      <c r="L181" s="760"/>
      <c r="M181" s="759"/>
      <c r="N181" s="759"/>
      <c r="O181" s="759"/>
      <c r="P181" s="759"/>
      <c r="Q181" s="759"/>
      <c r="R181" s="759"/>
      <c r="S181" s="759"/>
      <c r="T181" s="759"/>
      <c r="U181" s="759"/>
      <c r="V181" s="759"/>
      <c r="W181" s="759"/>
      <c r="X181" s="759"/>
      <c r="Y181" s="759"/>
    </row>
    <row r="182" spans="2:25" ht="12.75" customHeight="1">
      <c r="B182" s="803"/>
      <c r="C182" s="759"/>
      <c r="D182" s="759"/>
      <c r="E182" s="803"/>
      <c r="F182" s="759"/>
      <c r="G182" s="759"/>
      <c r="H182" s="759"/>
      <c r="I182" s="759"/>
      <c r="J182" s="759"/>
      <c r="K182" s="760"/>
      <c r="L182" s="760"/>
      <c r="M182" s="759"/>
      <c r="N182" s="759"/>
      <c r="O182" s="759"/>
      <c r="P182" s="759"/>
      <c r="Q182" s="759"/>
      <c r="R182" s="759"/>
      <c r="S182" s="759"/>
      <c r="T182" s="759"/>
      <c r="U182" s="759"/>
      <c r="V182" s="759"/>
      <c r="W182" s="759"/>
      <c r="X182" s="759"/>
      <c r="Y182" s="759"/>
    </row>
    <row r="183" spans="2:25" ht="12.75" customHeight="1">
      <c r="B183" s="803"/>
      <c r="C183" s="759"/>
      <c r="D183" s="759"/>
      <c r="E183" s="803"/>
      <c r="F183" s="759"/>
      <c r="G183" s="759"/>
      <c r="H183" s="759"/>
      <c r="I183" s="759"/>
      <c r="J183" s="759"/>
      <c r="K183" s="760"/>
      <c r="L183" s="760"/>
      <c r="M183" s="759"/>
      <c r="N183" s="759"/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</row>
    <row r="184" spans="2:25" ht="12.75" customHeight="1">
      <c r="B184" s="803"/>
      <c r="C184" s="759"/>
      <c r="D184" s="759"/>
      <c r="E184" s="803"/>
      <c r="F184" s="759"/>
      <c r="G184" s="759"/>
      <c r="H184" s="759"/>
      <c r="I184" s="759"/>
      <c r="J184" s="759"/>
      <c r="K184" s="760"/>
      <c r="L184" s="760"/>
      <c r="M184" s="759"/>
      <c r="N184" s="759"/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</row>
    <row r="185" spans="2:25" ht="12.75" customHeight="1">
      <c r="B185" s="803"/>
      <c r="C185" s="759"/>
      <c r="D185" s="759"/>
      <c r="E185" s="803"/>
      <c r="F185" s="759"/>
      <c r="G185" s="759"/>
      <c r="H185" s="759"/>
      <c r="I185" s="759"/>
      <c r="J185" s="759"/>
      <c r="K185" s="760"/>
      <c r="L185" s="760"/>
      <c r="M185" s="759"/>
      <c r="N185" s="759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</row>
    <row r="186" spans="2:25" ht="12.75" customHeight="1">
      <c r="B186" s="803"/>
      <c r="C186" s="759"/>
      <c r="D186" s="759"/>
      <c r="E186" s="803"/>
      <c r="F186" s="759"/>
      <c r="G186" s="759"/>
      <c r="H186" s="759"/>
      <c r="I186" s="759"/>
      <c r="J186" s="759"/>
      <c r="K186" s="760"/>
      <c r="L186" s="760"/>
      <c r="M186" s="759"/>
      <c r="N186" s="759"/>
      <c r="O186" s="759"/>
      <c r="P186" s="759"/>
      <c r="Q186" s="759"/>
      <c r="R186" s="759"/>
      <c r="S186" s="759"/>
      <c r="T186" s="759"/>
      <c r="U186" s="759"/>
      <c r="V186" s="759"/>
      <c r="W186" s="759"/>
      <c r="X186" s="759"/>
      <c r="Y186" s="759"/>
    </row>
    <row r="187" spans="2:25" ht="12.75" customHeight="1">
      <c r="B187" s="803"/>
      <c r="C187" s="759"/>
      <c r="D187" s="759"/>
      <c r="E187" s="803"/>
      <c r="F187" s="759"/>
      <c r="G187" s="759"/>
      <c r="H187" s="759"/>
      <c r="I187" s="759"/>
      <c r="J187" s="759"/>
      <c r="K187" s="760"/>
      <c r="L187" s="760"/>
      <c r="M187" s="759"/>
      <c r="N187" s="759"/>
      <c r="O187" s="759"/>
      <c r="P187" s="759"/>
      <c r="Q187" s="759"/>
      <c r="R187" s="759"/>
      <c r="S187" s="759"/>
      <c r="T187" s="759"/>
      <c r="U187" s="759"/>
      <c r="V187" s="759"/>
      <c r="W187" s="759"/>
      <c r="X187" s="759"/>
      <c r="Y187" s="759"/>
    </row>
    <row r="188" spans="2:25" ht="12.75" customHeight="1">
      <c r="B188" s="803"/>
      <c r="C188" s="759"/>
      <c r="D188" s="759"/>
      <c r="E188" s="803"/>
      <c r="F188" s="759"/>
      <c r="G188" s="759"/>
      <c r="H188" s="759"/>
      <c r="I188" s="759"/>
      <c r="J188" s="759"/>
      <c r="K188" s="760"/>
      <c r="L188" s="760"/>
      <c r="M188" s="759"/>
      <c r="N188" s="759"/>
      <c r="O188" s="759"/>
      <c r="P188" s="759"/>
      <c r="Q188" s="759"/>
      <c r="R188" s="759"/>
      <c r="S188" s="759"/>
      <c r="T188" s="759"/>
      <c r="U188" s="759"/>
      <c r="V188" s="759"/>
      <c r="W188" s="759"/>
      <c r="X188" s="759"/>
      <c r="Y188" s="759"/>
    </row>
    <row r="189" spans="2:25" ht="12.75" customHeight="1">
      <c r="B189" s="803"/>
      <c r="C189" s="759"/>
      <c r="D189" s="759"/>
      <c r="E189" s="803"/>
      <c r="F189" s="759"/>
      <c r="G189" s="759"/>
      <c r="H189" s="759"/>
      <c r="I189" s="759"/>
      <c r="J189" s="759"/>
      <c r="K189" s="760"/>
      <c r="L189" s="760"/>
      <c r="M189" s="759"/>
      <c r="N189" s="759"/>
      <c r="O189" s="759"/>
      <c r="P189" s="759"/>
      <c r="Q189" s="759"/>
      <c r="R189" s="759"/>
      <c r="S189" s="759"/>
      <c r="T189" s="759"/>
      <c r="U189" s="759"/>
      <c r="V189" s="759"/>
      <c r="W189" s="759"/>
      <c r="X189" s="759"/>
      <c r="Y189" s="759"/>
    </row>
    <row r="190" spans="2:25" ht="12.75" customHeight="1">
      <c r="B190" s="803"/>
      <c r="C190" s="759"/>
      <c r="D190" s="759"/>
      <c r="E190" s="803"/>
      <c r="F190" s="759"/>
      <c r="G190" s="759"/>
      <c r="H190" s="759"/>
      <c r="I190" s="759"/>
      <c r="J190" s="759"/>
      <c r="K190" s="760"/>
      <c r="L190" s="760"/>
      <c r="M190" s="759"/>
      <c r="N190" s="759"/>
      <c r="O190" s="759"/>
      <c r="P190" s="759"/>
      <c r="Q190" s="759"/>
      <c r="R190" s="759"/>
      <c r="S190" s="759"/>
      <c r="T190" s="759"/>
      <c r="U190" s="759"/>
      <c r="V190" s="759"/>
      <c r="W190" s="759"/>
      <c r="X190" s="759"/>
      <c r="Y190" s="759"/>
    </row>
    <row r="191" spans="2:25" ht="12.75" customHeight="1">
      <c r="B191" s="803"/>
      <c r="C191" s="759"/>
      <c r="D191" s="759"/>
      <c r="E191" s="803"/>
      <c r="F191" s="759"/>
      <c r="G191" s="759"/>
      <c r="H191" s="759"/>
      <c r="I191" s="759"/>
      <c r="J191" s="759"/>
      <c r="K191" s="760"/>
      <c r="L191" s="760"/>
      <c r="M191" s="759"/>
      <c r="N191" s="759"/>
      <c r="O191" s="759"/>
      <c r="P191" s="759"/>
      <c r="Q191" s="759"/>
      <c r="R191" s="759"/>
      <c r="S191" s="759"/>
      <c r="T191" s="759"/>
      <c r="U191" s="759"/>
      <c r="V191" s="759"/>
      <c r="W191" s="759"/>
      <c r="X191" s="759"/>
      <c r="Y191" s="759"/>
    </row>
    <row r="192" spans="2:25" ht="12.75" customHeight="1">
      <c r="B192" s="803"/>
      <c r="C192" s="759"/>
      <c r="D192" s="759"/>
      <c r="E192" s="803"/>
      <c r="F192" s="759"/>
      <c r="G192" s="759"/>
      <c r="H192" s="759"/>
      <c r="I192" s="759"/>
      <c r="J192" s="759"/>
      <c r="K192" s="760"/>
      <c r="L192" s="760"/>
      <c r="M192" s="759"/>
      <c r="N192" s="759"/>
      <c r="O192" s="759"/>
      <c r="P192" s="759"/>
      <c r="Q192" s="759"/>
      <c r="R192" s="759"/>
      <c r="S192" s="759"/>
      <c r="T192" s="759"/>
      <c r="U192" s="759"/>
      <c r="V192" s="759"/>
      <c r="W192" s="759"/>
      <c r="X192" s="759"/>
      <c r="Y192" s="759"/>
    </row>
    <row r="193" spans="2:25" ht="12.75" customHeight="1">
      <c r="B193" s="803"/>
      <c r="C193" s="759"/>
      <c r="D193" s="759"/>
      <c r="E193" s="803"/>
      <c r="F193" s="759"/>
      <c r="G193" s="759"/>
      <c r="H193" s="759"/>
      <c r="I193" s="759"/>
      <c r="J193" s="759"/>
      <c r="K193" s="760"/>
      <c r="L193" s="760"/>
      <c r="M193" s="759"/>
      <c r="N193" s="759"/>
      <c r="O193" s="759"/>
      <c r="P193" s="759"/>
      <c r="Q193" s="759"/>
      <c r="R193" s="759"/>
      <c r="S193" s="759"/>
      <c r="T193" s="759"/>
      <c r="U193" s="759"/>
      <c r="V193" s="759"/>
      <c r="W193" s="759"/>
      <c r="X193" s="759"/>
      <c r="Y193" s="759"/>
    </row>
    <row r="194" spans="2:25" ht="12.75" customHeight="1">
      <c r="B194" s="803"/>
      <c r="C194" s="759"/>
      <c r="D194" s="759"/>
      <c r="E194" s="803"/>
      <c r="F194" s="759"/>
      <c r="G194" s="759"/>
      <c r="H194" s="759"/>
      <c r="I194" s="759"/>
      <c r="J194" s="759"/>
      <c r="K194" s="760"/>
      <c r="L194" s="760"/>
      <c r="M194" s="759"/>
      <c r="N194" s="759"/>
      <c r="O194" s="759"/>
      <c r="P194" s="759"/>
      <c r="Q194" s="759"/>
      <c r="R194" s="759"/>
      <c r="S194" s="759"/>
      <c r="T194" s="759"/>
      <c r="U194" s="759"/>
      <c r="V194" s="759"/>
      <c r="W194" s="759"/>
      <c r="X194" s="759"/>
      <c r="Y194" s="759"/>
    </row>
    <row r="195" spans="2:25" ht="12.75" customHeight="1">
      <c r="B195" s="803"/>
      <c r="C195" s="759"/>
      <c r="D195" s="759"/>
      <c r="E195" s="803"/>
      <c r="F195" s="759"/>
      <c r="G195" s="759"/>
      <c r="H195" s="759"/>
      <c r="I195" s="759"/>
      <c r="J195" s="759"/>
      <c r="K195" s="760"/>
      <c r="L195" s="760"/>
      <c r="M195" s="759"/>
      <c r="N195" s="759"/>
      <c r="O195" s="759"/>
      <c r="P195" s="759"/>
      <c r="Q195" s="759"/>
      <c r="R195" s="759"/>
      <c r="S195" s="759"/>
      <c r="T195" s="759"/>
      <c r="U195" s="759"/>
      <c r="V195" s="759"/>
      <c r="W195" s="759"/>
      <c r="X195" s="759"/>
      <c r="Y195" s="759"/>
    </row>
    <row r="196" spans="2:25" ht="12.75" customHeight="1">
      <c r="B196" s="803"/>
      <c r="C196" s="759"/>
      <c r="D196" s="759"/>
      <c r="E196" s="803"/>
      <c r="F196" s="759"/>
      <c r="G196" s="759"/>
      <c r="H196" s="759"/>
      <c r="I196" s="759"/>
      <c r="J196" s="759"/>
      <c r="K196" s="760"/>
      <c r="L196" s="760"/>
      <c r="M196" s="759"/>
      <c r="N196" s="759"/>
      <c r="O196" s="759"/>
      <c r="P196" s="759"/>
      <c r="Q196" s="759"/>
      <c r="R196" s="759"/>
      <c r="S196" s="759"/>
      <c r="T196" s="759"/>
      <c r="U196" s="759"/>
      <c r="V196" s="759"/>
      <c r="W196" s="759"/>
      <c r="X196" s="759"/>
      <c r="Y196" s="759"/>
    </row>
    <row r="197" spans="2:25" ht="12.75" customHeight="1">
      <c r="B197" s="803"/>
      <c r="C197" s="759"/>
      <c r="D197" s="759"/>
      <c r="E197" s="803"/>
      <c r="F197" s="759"/>
      <c r="G197" s="759"/>
      <c r="H197" s="759"/>
      <c r="I197" s="759"/>
      <c r="J197" s="759"/>
      <c r="K197" s="760"/>
      <c r="L197" s="760"/>
      <c r="M197" s="759"/>
      <c r="N197" s="759"/>
      <c r="O197" s="759"/>
      <c r="P197" s="759"/>
      <c r="Q197" s="759"/>
      <c r="R197" s="759"/>
      <c r="S197" s="759"/>
      <c r="T197" s="759"/>
      <c r="U197" s="759"/>
      <c r="V197" s="759"/>
      <c r="W197" s="759"/>
      <c r="X197" s="759"/>
      <c r="Y197" s="759"/>
    </row>
    <row r="198" spans="2:25" ht="12.75" customHeight="1">
      <c r="B198" s="803"/>
      <c r="C198" s="759"/>
      <c r="D198" s="759"/>
      <c r="E198" s="803"/>
      <c r="F198" s="759"/>
      <c r="G198" s="759"/>
      <c r="H198" s="759"/>
      <c r="I198" s="759"/>
      <c r="J198" s="759"/>
      <c r="K198" s="760"/>
      <c r="L198" s="760"/>
      <c r="M198" s="759"/>
      <c r="N198" s="759"/>
      <c r="O198" s="759"/>
      <c r="P198" s="759"/>
      <c r="Q198" s="759"/>
      <c r="R198" s="759"/>
      <c r="S198" s="759"/>
      <c r="T198" s="759"/>
      <c r="U198" s="759"/>
      <c r="V198" s="759"/>
      <c r="W198" s="759"/>
      <c r="X198" s="759"/>
      <c r="Y198" s="759"/>
    </row>
    <row r="199" spans="2:25" ht="12.75" customHeight="1">
      <c r="B199" s="803"/>
      <c r="C199" s="759"/>
      <c r="D199" s="759"/>
      <c r="E199" s="803"/>
      <c r="F199" s="759"/>
      <c r="G199" s="759"/>
      <c r="H199" s="759"/>
      <c r="I199" s="759"/>
      <c r="J199" s="759"/>
      <c r="K199" s="760"/>
      <c r="L199" s="760"/>
      <c r="M199" s="759"/>
      <c r="N199" s="759"/>
      <c r="O199" s="759"/>
      <c r="P199" s="759"/>
      <c r="Q199" s="759"/>
      <c r="R199" s="759"/>
      <c r="S199" s="759"/>
      <c r="T199" s="759"/>
      <c r="U199" s="759"/>
      <c r="V199" s="759"/>
      <c r="W199" s="759"/>
      <c r="X199" s="759"/>
      <c r="Y199" s="759"/>
    </row>
    <row r="200" spans="2:25" ht="12.75" customHeight="1">
      <c r="B200" s="803"/>
      <c r="C200" s="759"/>
      <c r="D200" s="759"/>
      <c r="E200" s="803"/>
      <c r="F200" s="759"/>
      <c r="G200" s="759"/>
      <c r="H200" s="759"/>
      <c r="I200" s="759"/>
      <c r="J200" s="759"/>
      <c r="K200" s="760"/>
      <c r="L200" s="760"/>
      <c r="M200" s="759"/>
      <c r="N200" s="759"/>
      <c r="O200" s="759"/>
      <c r="P200" s="759"/>
      <c r="Q200" s="759"/>
      <c r="R200" s="759"/>
      <c r="S200" s="759"/>
      <c r="T200" s="759"/>
      <c r="U200" s="759"/>
      <c r="V200" s="759"/>
      <c r="W200" s="759"/>
      <c r="X200" s="759"/>
      <c r="Y200" s="759"/>
    </row>
    <row r="201" spans="2:25" ht="12.75" customHeight="1">
      <c r="B201" s="803"/>
      <c r="C201" s="759"/>
      <c r="D201" s="759"/>
      <c r="E201" s="803"/>
      <c r="F201" s="759"/>
      <c r="G201" s="759"/>
      <c r="H201" s="759"/>
      <c r="I201" s="759"/>
      <c r="J201" s="759"/>
      <c r="K201" s="760"/>
      <c r="L201" s="760"/>
      <c r="M201" s="759"/>
      <c r="N201" s="759"/>
      <c r="O201" s="759"/>
      <c r="P201" s="759"/>
      <c r="Q201" s="759"/>
      <c r="R201" s="759"/>
      <c r="S201" s="759"/>
      <c r="T201" s="759"/>
      <c r="U201" s="759"/>
      <c r="V201" s="759"/>
      <c r="W201" s="759"/>
      <c r="X201" s="759"/>
      <c r="Y201" s="759"/>
    </row>
    <row r="202" spans="2:25" ht="12.75" customHeight="1">
      <c r="B202" s="803"/>
      <c r="C202" s="759"/>
      <c r="D202" s="759"/>
      <c r="E202" s="803"/>
      <c r="F202" s="759"/>
      <c r="G202" s="759"/>
      <c r="H202" s="759"/>
      <c r="I202" s="759"/>
      <c r="J202" s="759"/>
      <c r="K202" s="760"/>
      <c r="L202" s="760"/>
      <c r="M202" s="759"/>
      <c r="N202" s="759"/>
      <c r="O202" s="759"/>
      <c r="P202" s="759"/>
      <c r="Q202" s="759"/>
      <c r="R202" s="759"/>
      <c r="S202" s="759"/>
      <c r="T202" s="759"/>
      <c r="U202" s="759"/>
      <c r="V202" s="759"/>
      <c r="W202" s="759"/>
      <c r="X202" s="759"/>
      <c r="Y202" s="759"/>
    </row>
    <row r="203" spans="2:25" ht="12.75" customHeight="1">
      <c r="B203" s="803"/>
      <c r="C203" s="759"/>
      <c r="D203" s="759"/>
      <c r="E203" s="803"/>
      <c r="F203" s="759"/>
      <c r="G203" s="759"/>
      <c r="H203" s="759"/>
      <c r="I203" s="759"/>
      <c r="J203" s="759"/>
      <c r="K203" s="760"/>
      <c r="L203" s="760"/>
      <c r="M203" s="759"/>
      <c r="N203" s="759"/>
      <c r="O203" s="759"/>
      <c r="P203" s="759"/>
      <c r="Q203" s="759"/>
      <c r="R203" s="759"/>
      <c r="S203" s="759"/>
      <c r="T203" s="759"/>
      <c r="U203" s="759"/>
      <c r="V203" s="759"/>
      <c r="W203" s="759"/>
      <c r="X203" s="759"/>
      <c r="Y203" s="759"/>
    </row>
    <row r="204" spans="2:25" ht="12.75" customHeight="1">
      <c r="B204" s="803"/>
      <c r="C204" s="759"/>
      <c r="D204" s="759"/>
      <c r="E204" s="803"/>
      <c r="F204" s="759"/>
      <c r="G204" s="759"/>
      <c r="H204" s="759"/>
      <c r="I204" s="759"/>
      <c r="J204" s="759"/>
      <c r="K204" s="760"/>
      <c r="L204" s="760"/>
      <c r="M204" s="759"/>
      <c r="N204" s="759"/>
      <c r="O204" s="759"/>
      <c r="P204" s="759"/>
      <c r="Q204" s="759"/>
      <c r="R204" s="759"/>
      <c r="S204" s="759"/>
      <c r="T204" s="759"/>
      <c r="U204" s="759"/>
      <c r="V204" s="759"/>
      <c r="W204" s="759"/>
      <c r="X204" s="759"/>
      <c r="Y204" s="759"/>
    </row>
    <row r="205" spans="2:25" ht="12.75" customHeight="1">
      <c r="B205" s="803"/>
      <c r="C205" s="759"/>
      <c r="D205" s="759"/>
      <c r="E205" s="803"/>
      <c r="F205" s="759"/>
      <c r="G205" s="759"/>
      <c r="H205" s="759"/>
      <c r="I205" s="759"/>
      <c r="J205" s="759"/>
      <c r="K205" s="760"/>
      <c r="L205" s="760"/>
      <c r="M205" s="759"/>
      <c r="N205" s="759"/>
      <c r="O205" s="759"/>
      <c r="P205" s="759"/>
      <c r="Q205" s="759"/>
      <c r="R205" s="759"/>
      <c r="S205" s="759"/>
      <c r="T205" s="759"/>
      <c r="U205" s="759"/>
      <c r="V205" s="759"/>
      <c r="W205" s="759"/>
      <c r="X205" s="759"/>
      <c r="Y205" s="759"/>
    </row>
    <row r="206" spans="2:25" ht="12.75" customHeight="1">
      <c r="B206" s="803"/>
      <c r="C206" s="759"/>
      <c r="D206" s="759"/>
      <c r="E206" s="803"/>
      <c r="F206" s="759"/>
      <c r="G206" s="759"/>
      <c r="H206" s="759"/>
      <c r="I206" s="759"/>
      <c r="J206" s="759"/>
      <c r="K206" s="760"/>
      <c r="L206" s="760"/>
      <c r="M206" s="759"/>
      <c r="N206" s="759"/>
      <c r="O206" s="759"/>
      <c r="P206" s="759"/>
      <c r="Q206" s="759"/>
      <c r="R206" s="759"/>
      <c r="S206" s="759"/>
      <c r="T206" s="759"/>
      <c r="U206" s="759"/>
      <c r="V206" s="759"/>
      <c r="W206" s="759"/>
      <c r="X206" s="759"/>
      <c r="Y206" s="759"/>
    </row>
    <row r="207" spans="2:25" ht="12.75" customHeight="1">
      <c r="B207" s="803"/>
      <c r="C207" s="759"/>
      <c r="D207" s="759"/>
      <c r="E207" s="803"/>
      <c r="F207" s="759"/>
      <c r="G207" s="759"/>
      <c r="H207" s="759"/>
      <c r="I207" s="759"/>
      <c r="J207" s="759"/>
      <c r="K207" s="760"/>
      <c r="L207" s="760"/>
      <c r="M207" s="759"/>
      <c r="N207" s="759"/>
      <c r="O207" s="759"/>
      <c r="P207" s="759"/>
      <c r="Q207" s="759"/>
      <c r="R207" s="759"/>
      <c r="S207" s="759"/>
      <c r="T207" s="759"/>
      <c r="U207" s="759"/>
      <c r="V207" s="759"/>
      <c r="W207" s="759"/>
      <c r="X207" s="759"/>
      <c r="Y207" s="759"/>
    </row>
    <row r="208" spans="2:25" ht="12.75" customHeight="1">
      <c r="B208" s="803"/>
      <c r="C208" s="759"/>
      <c r="D208" s="759"/>
      <c r="E208" s="803"/>
      <c r="F208" s="759"/>
      <c r="G208" s="759"/>
      <c r="H208" s="759"/>
      <c r="I208" s="759"/>
      <c r="J208" s="759"/>
      <c r="K208" s="760"/>
      <c r="L208" s="760"/>
      <c r="M208" s="759"/>
      <c r="N208" s="759"/>
      <c r="O208" s="759"/>
      <c r="P208" s="759"/>
      <c r="Q208" s="759"/>
      <c r="R208" s="759"/>
      <c r="S208" s="759"/>
      <c r="T208" s="759"/>
      <c r="U208" s="759"/>
      <c r="V208" s="759"/>
      <c r="W208" s="759"/>
      <c r="X208" s="759"/>
      <c r="Y208" s="759"/>
    </row>
    <row r="209" spans="2:25" ht="12.75" customHeight="1">
      <c r="B209" s="803"/>
      <c r="C209" s="759"/>
      <c r="D209" s="759"/>
      <c r="E209" s="803"/>
      <c r="F209" s="759"/>
      <c r="G209" s="759"/>
      <c r="H209" s="759"/>
      <c r="I209" s="759"/>
      <c r="J209" s="759"/>
      <c r="K209" s="760"/>
      <c r="L209" s="760"/>
      <c r="M209" s="759"/>
      <c r="N209" s="759"/>
      <c r="O209" s="759"/>
      <c r="P209" s="759"/>
      <c r="Q209" s="759"/>
      <c r="R209" s="759"/>
      <c r="S209" s="759"/>
      <c r="T209" s="759"/>
      <c r="U209" s="759"/>
      <c r="V209" s="759"/>
      <c r="W209" s="759"/>
      <c r="X209" s="759"/>
      <c r="Y209" s="759"/>
    </row>
    <row r="210" spans="2:25" ht="12.75" customHeight="1">
      <c r="B210" s="803"/>
      <c r="C210" s="759"/>
      <c r="D210" s="759"/>
      <c r="E210" s="803"/>
      <c r="F210" s="759"/>
      <c r="G210" s="759"/>
      <c r="H210" s="759"/>
      <c r="I210" s="759"/>
      <c r="J210" s="759"/>
      <c r="K210" s="760"/>
      <c r="L210" s="760"/>
      <c r="M210" s="759"/>
      <c r="N210" s="759"/>
      <c r="O210" s="759"/>
      <c r="P210" s="759"/>
      <c r="Q210" s="759"/>
      <c r="R210" s="759"/>
      <c r="S210" s="759"/>
      <c r="T210" s="759"/>
      <c r="U210" s="759"/>
      <c r="V210" s="759"/>
      <c r="W210" s="759"/>
      <c r="X210" s="759"/>
      <c r="Y210" s="759"/>
    </row>
    <row r="211" spans="2:25" ht="12.75" customHeight="1">
      <c r="B211" s="803"/>
      <c r="C211" s="759"/>
      <c r="D211" s="759"/>
      <c r="E211" s="803"/>
      <c r="F211" s="759"/>
      <c r="G211" s="759"/>
      <c r="H211" s="759"/>
      <c r="I211" s="759"/>
      <c r="J211" s="759"/>
      <c r="K211" s="760"/>
      <c r="L211" s="760"/>
      <c r="M211" s="759"/>
      <c r="N211" s="759"/>
      <c r="O211" s="759"/>
      <c r="P211" s="759"/>
      <c r="Q211" s="759"/>
      <c r="R211" s="759"/>
      <c r="S211" s="759"/>
      <c r="T211" s="759"/>
      <c r="U211" s="759"/>
      <c r="V211" s="759"/>
      <c r="W211" s="759"/>
      <c r="X211" s="759"/>
      <c r="Y211" s="759"/>
    </row>
    <row r="212" spans="2:25" ht="12.75" customHeight="1">
      <c r="B212" s="803"/>
      <c r="C212" s="759"/>
      <c r="D212" s="759"/>
      <c r="E212" s="803"/>
      <c r="F212" s="759"/>
      <c r="G212" s="759"/>
      <c r="H212" s="759"/>
      <c r="I212" s="759"/>
      <c r="J212" s="759"/>
      <c r="K212" s="760"/>
      <c r="L212" s="760"/>
      <c r="M212" s="759"/>
      <c r="N212" s="759"/>
      <c r="O212" s="759"/>
      <c r="P212" s="759"/>
      <c r="Q212" s="759"/>
      <c r="R212" s="759"/>
      <c r="S212" s="759"/>
      <c r="T212" s="759"/>
      <c r="U212" s="759"/>
      <c r="V212" s="759"/>
      <c r="W212" s="759"/>
      <c r="X212" s="759"/>
      <c r="Y212" s="759"/>
    </row>
    <row r="213" spans="2:25" ht="12.75" customHeight="1">
      <c r="B213" s="803"/>
      <c r="C213" s="759"/>
      <c r="D213" s="759"/>
      <c r="E213" s="803"/>
      <c r="F213" s="759"/>
      <c r="G213" s="759"/>
      <c r="H213" s="759"/>
      <c r="I213" s="759"/>
      <c r="J213" s="759"/>
      <c r="K213" s="760"/>
      <c r="L213" s="760"/>
      <c r="M213" s="759"/>
      <c r="N213" s="759"/>
      <c r="O213" s="759"/>
      <c r="P213" s="759"/>
      <c r="Q213" s="759"/>
      <c r="R213" s="759"/>
      <c r="S213" s="759"/>
      <c r="T213" s="759"/>
      <c r="U213" s="759"/>
      <c r="V213" s="759"/>
      <c r="W213" s="759"/>
      <c r="X213" s="759"/>
      <c r="Y213" s="759"/>
    </row>
    <row r="214" spans="2:25" ht="12.75" customHeight="1">
      <c r="B214" s="803"/>
      <c r="C214" s="759"/>
      <c r="D214" s="759"/>
      <c r="E214" s="803"/>
      <c r="F214" s="759"/>
      <c r="G214" s="759"/>
      <c r="H214" s="759"/>
      <c r="I214" s="759"/>
      <c r="J214" s="759"/>
      <c r="K214" s="760"/>
      <c r="L214" s="760"/>
      <c r="M214" s="759"/>
      <c r="N214" s="759"/>
      <c r="O214" s="759"/>
      <c r="P214" s="759"/>
      <c r="Q214" s="759"/>
      <c r="R214" s="759"/>
      <c r="S214" s="759"/>
      <c r="T214" s="759"/>
      <c r="U214" s="759"/>
      <c r="V214" s="759"/>
      <c r="W214" s="759"/>
      <c r="X214" s="759"/>
      <c r="Y214" s="759"/>
    </row>
    <row r="215" spans="2:25" ht="12.75" customHeight="1">
      <c r="B215" s="803"/>
      <c r="C215" s="759"/>
      <c r="D215" s="759"/>
      <c r="E215" s="803"/>
      <c r="F215" s="759"/>
      <c r="G215" s="759"/>
      <c r="H215" s="759"/>
      <c r="I215" s="759"/>
      <c r="J215" s="759"/>
      <c r="K215" s="760"/>
      <c r="L215" s="760"/>
      <c r="M215" s="759"/>
      <c r="N215" s="759"/>
      <c r="O215" s="759"/>
      <c r="P215" s="759"/>
      <c r="Q215" s="759"/>
      <c r="R215" s="759"/>
      <c r="S215" s="759"/>
      <c r="T215" s="759"/>
      <c r="U215" s="759"/>
      <c r="V215" s="759"/>
      <c r="W215" s="759"/>
      <c r="X215" s="759"/>
      <c r="Y215" s="759"/>
    </row>
    <row r="216" spans="2:25" ht="12.75" customHeight="1">
      <c r="B216" s="803"/>
      <c r="C216" s="759"/>
      <c r="D216" s="759"/>
      <c r="E216" s="803"/>
      <c r="F216" s="759"/>
      <c r="G216" s="759"/>
      <c r="H216" s="759"/>
      <c r="I216" s="759"/>
      <c r="J216" s="759"/>
      <c r="K216" s="760"/>
      <c r="L216" s="760"/>
      <c r="M216" s="759"/>
      <c r="N216" s="759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</row>
    <row r="217" spans="2:25" ht="12.75" customHeight="1">
      <c r="B217" s="803"/>
      <c r="C217" s="759"/>
      <c r="D217" s="759"/>
      <c r="E217" s="803"/>
      <c r="F217" s="759"/>
      <c r="G217" s="759"/>
      <c r="H217" s="759"/>
      <c r="I217" s="759"/>
      <c r="J217" s="759"/>
      <c r="K217" s="760"/>
      <c r="L217" s="760"/>
      <c r="M217" s="759"/>
      <c r="N217" s="759"/>
      <c r="O217" s="759"/>
      <c r="P217" s="759"/>
      <c r="Q217" s="759"/>
      <c r="R217" s="759"/>
      <c r="S217" s="759"/>
      <c r="T217" s="759"/>
      <c r="U217" s="759"/>
      <c r="V217" s="759"/>
      <c r="W217" s="759"/>
      <c r="X217" s="759"/>
      <c r="Y217" s="759"/>
    </row>
    <row r="218" spans="2:25" ht="12.75" customHeight="1">
      <c r="B218" s="803"/>
      <c r="C218" s="759"/>
      <c r="D218" s="759"/>
      <c r="E218" s="803"/>
      <c r="F218" s="759"/>
      <c r="G218" s="759"/>
      <c r="H218" s="759"/>
      <c r="I218" s="759"/>
      <c r="J218" s="759"/>
      <c r="K218" s="760"/>
      <c r="L218" s="760"/>
      <c r="M218" s="759"/>
      <c r="N218" s="759"/>
      <c r="O218" s="759"/>
      <c r="P218" s="759"/>
      <c r="Q218" s="759"/>
      <c r="R218" s="759"/>
      <c r="S218" s="759"/>
      <c r="T218" s="759"/>
      <c r="U218" s="759"/>
      <c r="V218" s="759"/>
      <c r="W218" s="759"/>
      <c r="X218" s="759"/>
      <c r="Y218" s="759"/>
    </row>
    <row r="219" spans="2:25" ht="12.75" customHeight="1">
      <c r="B219" s="803"/>
      <c r="C219" s="759"/>
      <c r="D219" s="759"/>
      <c r="E219" s="803"/>
      <c r="F219" s="759"/>
      <c r="G219" s="759"/>
      <c r="H219" s="759"/>
      <c r="I219" s="759"/>
      <c r="J219" s="759"/>
      <c r="K219" s="760"/>
      <c r="L219" s="760"/>
      <c r="M219" s="759"/>
      <c r="N219" s="759"/>
      <c r="O219" s="759"/>
      <c r="P219" s="759"/>
      <c r="Q219" s="759"/>
      <c r="R219" s="759"/>
      <c r="S219" s="759"/>
      <c r="T219" s="759"/>
      <c r="U219" s="759"/>
      <c r="V219" s="759"/>
      <c r="W219" s="759"/>
      <c r="X219" s="759"/>
      <c r="Y219" s="759"/>
    </row>
    <row r="220" spans="2:25" ht="12.75" customHeight="1">
      <c r="B220" s="803"/>
      <c r="C220" s="759"/>
      <c r="D220" s="759"/>
      <c r="E220" s="803"/>
      <c r="F220" s="759"/>
      <c r="G220" s="759"/>
      <c r="H220" s="759"/>
      <c r="I220" s="759"/>
      <c r="J220" s="759"/>
      <c r="K220" s="760"/>
      <c r="L220" s="760"/>
      <c r="M220" s="759"/>
      <c r="N220" s="759"/>
      <c r="O220" s="759"/>
      <c r="P220" s="759"/>
      <c r="Q220" s="759"/>
      <c r="R220" s="759"/>
      <c r="S220" s="759"/>
      <c r="T220" s="759"/>
      <c r="U220" s="759"/>
      <c r="V220" s="759"/>
      <c r="W220" s="759"/>
      <c r="X220" s="759"/>
      <c r="Y220" s="759"/>
    </row>
    <row r="221" spans="2:25" ht="12.75" customHeight="1">
      <c r="B221" s="803"/>
      <c r="C221" s="759"/>
      <c r="D221" s="759"/>
      <c r="E221" s="803"/>
      <c r="F221" s="759"/>
      <c r="G221" s="759"/>
      <c r="H221" s="759"/>
      <c r="I221" s="759"/>
      <c r="J221" s="759"/>
      <c r="K221" s="760"/>
      <c r="L221" s="760"/>
      <c r="M221" s="759"/>
      <c r="N221" s="759"/>
      <c r="O221" s="759"/>
      <c r="P221" s="759"/>
      <c r="Q221" s="759"/>
      <c r="R221" s="759"/>
      <c r="S221" s="759"/>
      <c r="T221" s="759"/>
      <c r="U221" s="759"/>
      <c r="V221" s="759"/>
      <c r="W221" s="759"/>
      <c r="X221" s="759"/>
      <c r="Y221" s="759"/>
    </row>
    <row r="222" spans="2:25" ht="12.75" customHeight="1">
      <c r="B222" s="803"/>
      <c r="C222" s="759"/>
      <c r="D222" s="759"/>
      <c r="E222" s="803"/>
      <c r="F222" s="759"/>
      <c r="G222" s="759"/>
      <c r="H222" s="759"/>
      <c r="I222" s="759"/>
      <c r="J222" s="759"/>
      <c r="K222" s="760"/>
      <c r="L222" s="760"/>
      <c r="M222" s="759"/>
      <c r="N222" s="759"/>
      <c r="O222" s="759"/>
      <c r="P222" s="759"/>
      <c r="Q222" s="759"/>
      <c r="R222" s="759"/>
      <c r="S222" s="759"/>
      <c r="T222" s="759"/>
      <c r="U222" s="759"/>
      <c r="V222" s="759"/>
      <c r="W222" s="759"/>
      <c r="X222" s="759"/>
      <c r="Y222" s="759"/>
    </row>
    <row r="223" spans="2:25" ht="12.75" customHeight="1">
      <c r="B223" s="803"/>
      <c r="C223" s="759"/>
      <c r="D223" s="759"/>
      <c r="E223" s="803"/>
      <c r="F223" s="759"/>
      <c r="G223" s="759"/>
      <c r="H223" s="759"/>
      <c r="I223" s="759"/>
      <c r="J223" s="759"/>
      <c r="K223" s="760"/>
      <c r="L223" s="760"/>
      <c r="M223" s="759"/>
      <c r="N223" s="759"/>
      <c r="O223" s="759"/>
      <c r="P223" s="759"/>
      <c r="Q223" s="759"/>
      <c r="R223" s="759"/>
      <c r="S223" s="759"/>
      <c r="T223" s="759"/>
      <c r="U223" s="759"/>
      <c r="V223" s="759"/>
      <c r="W223" s="759"/>
      <c r="X223" s="759"/>
      <c r="Y223" s="759"/>
    </row>
    <row r="224" spans="2:25" ht="12.75" customHeight="1">
      <c r="B224" s="803"/>
      <c r="C224" s="759"/>
      <c r="D224" s="759"/>
      <c r="E224" s="803"/>
      <c r="F224" s="759"/>
      <c r="G224" s="759"/>
      <c r="H224" s="759"/>
      <c r="I224" s="759"/>
      <c r="J224" s="759"/>
      <c r="K224" s="760"/>
      <c r="L224" s="760"/>
      <c r="M224" s="759"/>
      <c r="N224" s="759"/>
      <c r="O224" s="759"/>
      <c r="P224" s="759"/>
      <c r="Q224" s="759"/>
      <c r="R224" s="759"/>
      <c r="S224" s="759"/>
      <c r="T224" s="759"/>
      <c r="U224" s="759"/>
      <c r="V224" s="759"/>
      <c r="W224" s="759"/>
      <c r="X224" s="759"/>
      <c r="Y224" s="759"/>
    </row>
    <row r="225" spans="2:25" ht="12.75" customHeight="1">
      <c r="B225" s="803"/>
      <c r="C225" s="759"/>
      <c r="D225" s="759"/>
      <c r="E225" s="803"/>
      <c r="F225" s="759"/>
      <c r="G225" s="759"/>
      <c r="H225" s="759"/>
      <c r="I225" s="759"/>
      <c r="J225" s="759"/>
      <c r="K225" s="760"/>
      <c r="L225" s="760"/>
      <c r="M225" s="759"/>
      <c r="N225" s="759"/>
      <c r="O225" s="759"/>
      <c r="P225" s="759"/>
      <c r="Q225" s="759"/>
      <c r="R225" s="759"/>
      <c r="S225" s="759"/>
      <c r="T225" s="759"/>
      <c r="U225" s="759"/>
      <c r="V225" s="759"/>
      <c r="W225" s="759"/>
      <c r="X225" s="759"/>
      <c r="Y225" s="759"/>
    </row>
    <row r="226" spans="2:25" ht="12.75" customHeight="1">
      <c r="B226" s="803"/>
      <c r="C226" s="759"/>
      <c r="D226" s="759"/>
      <c r="E226" s="803"/>
      <c r="F226" s="759"/>
      <c r="G226" s="759"/>
      <c r="H226" s="759"/>
      <c r="I226" s="759"/>
      <c r="J226" s="759"/>
      <c r="K226" s="760"/>
      <c r="L226" s="760"/>
      <c r="M226" s="759"/>
      <c r="N226" s="759"/>
      <c r="O226" s="759"/>
      <c r="P226" s="759"/>
      <c r="Q226" s="759"/>
      <c r="R226" s="759"/>
      <c r="S226" s="759"/>
      <c r="T226" s="759"/>
      <c r="U226" s="759"/>
      <c r="V226" s="759"/>
      <c r="W226" s="759"/>
      <c r="X226" s="759"/>
      <c r="Y226" s="759"/>
    </row>
    <row r="227" spans="2:25" ht="12.75" customHeight="1">
      <c r="B227" s="803"/>
      <c r="C227" s="759"/>
      <c r="D227" s="759"/>
      <c r="E227" s="803"/>
      <c r="F227" s="759"/>
      <c r="G227" s="759"/>
      <c r="H227" s="759"/>
      <c r="I227" s="759"/>
      <c r="J227" s="759"/>
      <c r="K227" s="760"/>
      <c r="L227" s="760"/>
      <c r="M227" s="759"/>
      <c r="N227" s="759"/>
      <c r="O227" s="759"/>
      <c r="P227" s="759"/>
      <c r="Q227" s="759"/>
      <c r="R227" s="759"/>
      <c r="S227" s="759"/>
      <c r="T227" s="759"/>
      <c r="U227" s="759"/>
      <c r="V227" s="759"/>
      <c r="W227" s="759"/>
      <c r="X227" s="759"/>
      <c r="Y227" s="759"/>
    </row>
    <row r="228" spans="2:25" ht="12.75" customHeight="1">
      <c r="B228" s="803"/>
      <c r="C228" s="759"/>
      <c r="D228" s="759"/>
      <c r="E228" s="803"/>
      <c r="F228" s="759"/>
      <c r="G228" s="759"/>
      <c r="H228" s="759"/>
      <c r="I228" s="759"/>
      <c r="J228" s="759"/>
      <c r="K228" s="760"/>
      <c r="L228" s="760"/>
      <c r="M228" s="759"/>
      <c r="N228" s="759"/>
      <c r="O228" s="759"/>
      <c r="P228" s="759"/>
      <c r="Q228" s="759"/>
      <c r="R228" s="759"/>
      <c r="S228" s="759"/>
      <c r="T228" s="759"/>
      <c r="U228" s="759"/>
      <c r="V228" s="759"/>
      <c r="W228" s="759"/>
      <c r="X228" s="759"/>
      <c r="Y228" s="759"/>
    </row>
    <row r="229" spans="2:25" ht="12.75" customHeight="1">
      <c r="B229" s="803"/>
      <c r="C229" s="759"/>
      <c r="D229" s="759"/>
      <c r="E229" s="803"/>
      <c r="F229" s="759"/>
      <c r="G229" s="759"/>
      <c r="H229" s="759"/>
      <c r="I229" s="759"/>
      <c r="J229" s="759"/>
      <c r="K229" s="760"/>
      <c r="L229" s="760"/>
      <c r="M229" s="759"/>
      <c r="N229" s="759"/>
      <c r="O229" s="759"/>
      <c r="P229" s="759"/>
      <c r="Q229" s="759"/>
      <c r="R229" s="759"/>
      <c r="S229" s="759"/>
      <c r="T229" s="759"/>
      <c r="U229" s="759"/>
      <c r="V229" s="759"/>
      <c r="W229" s="759"/>
      <c r="X229" s="759"/>
      <c r="Y229" s="759"/>
    </row>
    <row r="230" spans="2:25" ht="12.75" customHeight="1">
      <c r="B230" s="803"/>
      <c r="C230" s="759"/>
      <c r="D230" s="759"/>
      <c r="E230" s="803"/>
      <c r="F230" s="759"/>
      <c r="G230" s="759"/>
      <c r="H230" s="759"/>
      <c r="I230" s="759"/>
      <c r="J230" s="759"/>
      <c r="K230" s="760"/>
      <c r="L230" s="760"/>
      <c r="M230" s="759"/>
      <c r="N230" s="759"/>
      <c r="O230" s="759"/>
      <c r="P230" s="759"/>
      <c r="Q230" s="759"/>
      <c r="R230" s="759"/>
      <c r="S230" s="759"/>
      <c r="T230" s="759"/>
      <c r="U230" s="759"/>
      <c r="V230" s="759"/>
      <c r="W230" s="759"/>
      <c r="X230" s="759"/>
      <c r="Y230" s="759"/>
    </row>
    <row r="231" spans="2:25" ht="12.75" customHeight="1">
      <c r="B231" s="803"/>
      <c r="C231" s="759"/>
      <c r="D231" s="759"/>
      <c r="E231" s="803"/>
      <c r="F231" s="759"/>
      <c r="G231" s="759"/>
      <c r="H231" s="759"/>
      <c r="I231" s="759"/>
      <c r="J231" s="759"/>
      <c r="K231" s="760"/>
      <c r="L231" s="760"/>
      <c r="M231" s="759"/>
      <c r="N231" s="759"/>
      <c r="O231" s="759"/>
      <c r="P231" s="759"/>
      <c r="Q231" s="759"/>
      <c r="R231" s="759"/>
      <c r="S231" s="759"/>
      <c r="T231" s="759"/>
      <c r="U231" s="759"/>
      <c r="V231" s="759"/>
      <c r="W231" s="759"/>
      <c r="X231" s="759"/>
      <c r="Y231" s="759"/>
    </row>
    <row r="232" spans="2:25" ht="12.75" customHeight="1">
      <c r="B232" s="803"/>
      <c r="C232" s="759"/>
      <c r="D232" s="759"/>
      <c r="E232" s="803"/>
      <c r="F232" s="759"/>
      <c r="G232" s="759"/>
      <c r="H232" s="759"/>
      <c r="I232" s="759"/>
      <c r="J232" s="759"/>
      <c r="K232" s="760"/>
      <c r="L232" s="760"/>
      <c r="M232" s="759"/>
      <c r="N232" s="759"/>
      <c r="O232" s="759"/>
      <c r="P232" s="759"/>
      <c r="Q232" s="759"/>
      <c r="R232" s="759"/>
      <c r="S232" s="759"/>
      <c r="T232" s="759"/>
      <c r="U232" s="759"/>
      <c r="V232" s="759"/>
      <c r="W232" s="759"/>
      <c r="X232" s="759"/>
      <c r="Y232" s="759"/>
    </row>
    <row r="233" spans="2:25" ht="12.75" customHeight="1">
      <c r="B233" s="803"/>
      <c r="C233" s="759"/>
      <c r="D233" s="759"/>
      <c r="E233" s="803"/>
      <c r="F233" s="759"/>
      <c r="G233" s="759"/>
      <c r="H233" s="759"/>
      <c r="I233" s="759"/>
      <c r="J233" s="759"/>
      <c r="K233" s="760"/>
      <c r="L233" s="760"/>
      <c r="M233" s="759"/>
      <c r="N233" s="759"/>
      <c r="O233" s="759"/>
      <c r="P233" s="759"/>
      <c r="Q233" s="759"/>
      <c r="R233" s="759"/>
      <c r="S233" s="759"/>
      <c r="T233" s="759"/>
      <c r="U233" s="759"/>
      <c r="V233" s="759"/>
      <c r="W233" s="759"/>
      <c r="X233" s="759"/>
      <c r="Y233" s="759"/>
    </row>
    <row r="234" spans="2:25" ht="12.75" customHeight="1">
      <c r="B234" s="803"/>
      <c r="C234" s="759"/>
      <c r="D234" s="759"/>
      <c r="E234" s="803"/>
      <c r="F234" s="759"/>
      <c r="G234" s="759"/>
      <c r="H234" s="759"/>
      <c r="I234" s="759"/>
      <c r="J234" s="759"/>
      <c r="K234" s="760"/>
      <c r="L234" s="760"/>
      <c r="M234" s="759"/>
      <c r="N234" s="759"/>
      <c r="O234" s="759"/>
      <c r="P234" s="759"/>
      <c r="Q234" s="759"/>
      <c r="R234" s="759"/>
      <c r="S234" s="759"/>
      <c r="T234" s="759"/>
      <c r="U234" s="759"/>
      <c r="V234" s="759"/>
      <c r="W234" s="759"/>
      <c r="X234" s="759"/>
      <c r="Y234" s="759"/>
    </row>
    <row r="235" spans="2:25" ht="12.75" customHeight="1">
      <c r="B235" s="803"/>
      <c r="C235" s="759"/>
      <c r="D235" s="759"/>
      <c r="E235" s="803"/>
      <c r="F235" s="759"/>
      <c r="G235" s="759"/>
      <c r="H235" s="759"/>
      <c r="I235" s="759"/>
      <c r="J235" s="759"/>
      <c r="K235" s="760"/>
      <c r="L235" s="760"/>
      <c r="M235" s="759"/>
      <c r="N235" s="759"/>
      <c r="O235" s="759"/>
      <c r="P235" s="759"/>
      <c r="Q235" s="759"/>
      <c r="R235" s="759"/>
      <c r="S235" s="759"/>
      <c r="T235" s="759"/>
      <c r="U235" s="759"/>
      <c r="V235" s="759"/>
      <c r="W235" s="759"/>
      <c r="X235" s="759"/>
      <c r="Y235" s="759"/>
    </row>
    <row r="236" spans="2:25" ht="12.75" customHeight="1">
      <c r="B236" s="803"/>
      <c r="C236" s="759"/>
      <c r="D236" s="759"/>
      <c r="E236" s="803"/>
      <c r="F236" s="759"/>
      <c r="G236" s="759"/>
      <c r="H236" s="759"/>
      <c r="I236" s="759"/>
      <c r="J236" s="759"/>
      <c r="K236" s="760"/>
      <c r="L236" s="760"/>
      <c r="M236" s="759"/>
      <c r="N236" s="759"/>
      <c r="O236" s="759"/>
      <c r="P236" s="759"/>
      <c r="Q236" s="759"/>
      <c r="R236" s="759"/>
      <c r="S236" s="759"/>
      <c r="T236" s="759"/>
      <c r="U236" s="759"/>
      <c r="V236" s="759"/>
      <c r="W236" s="759"/>
      <c r="X236" s="759"/>
      <c r="Y236" s="759"/>
    </row>
    <row r="237" spans="2:25" ht="12.75" customHeight="1">
      <c r="B237" s="803"/>
      <c r="C237" s="759"/>
      <c r="D237" s="759"/>
      <c r="E237" s="803"/>
      <c r="F237" s="759"/>
      <c r="G237" s="759"/>
      <c r="H237" s="759"/>
      <c r="I237" s="759"/>
      <c r="J237" s="759"/>
      <c r="K237" s="760"/>
      <c r="L237" s="760"/>
      <c r="M237" s="759"/>
      <c r="N237" s="759"/>
      <c r="O237" s="759"/>
      <c r="P237" s="759"/>
      <c r="Q237" s="759"/>
      <c r="R237" s="759"/>
      <c r="S237" s="759"/>
      <c r="T237" s="759"/>
      <c r="U237" s="759"/>
      <c r="V237" s="759"/>
      <c r="W237" s="759"/>
      <c r="X237" s="759"/>
      <c r="Y237" s="759"/>
    </row>
    <row r="238" spans="2:25" ht="12.75" customHeight="1">
      <c r="B238" s="803"/>
      <c r="C238" s="759"/>
      <c r="D238" s="759"/>
      <c r="E238" s="803"/>
      <c r="F238" s="759"/>
      <c r="G238" s="759"/>
      <c r="H238" s="759"/>
      <c r="I238" s="759"/>
      <c r="J238" s="759"/>
      <c r="K238" s="760"/>
      <c r="L238" s="760"/>
      <c r="M238" s="759"/>
      <c r="N238" s="759"/>
      <c r="O238" s="759"/>
      <c r="P238" s="759"/>
      <c r="Q238" s="759"/>
      <c r="R238" s="759"/>
      <c r="S238" s="759"/>
      <c r="T238" s="759"/>
      <c r="U238" s="759"/>
      <c r="V238" s="759"/>
      <c r="W238" s="759"/>
      <c r="X238" s="759"/>
      <c r="Y238" s="759"/>
    </row>
    <row r="239" spans="2:25" ht="12.75" customHeight="1">
      <c r="B239" s="803"/>
      <c r="C239" s="759"/>
      <c r="D239" s="759"/>
      <c r="E239" s="803"/>
      <c r="F239" s="759"/>
      <c r="G239" s="759"/>
      <c r="H239" s="759"/>
      <c r="I239" s="759"/>
      <c r="J239" s="759"/>
      <c r="K239" s="760"/>
      <c r="L239" s="760"/>
      <c r="M239" s="759"/>
      <c r="N239" s="759"/>
      <c r="O239" s="759"/>
      <c r="P239" s="759"/>
      <c r="Q239" s="759"/>
      <c r="R239" s="759"/>
      <c r="S239" s="759"/>
      <c r="T239" s="759"/>
      <c r="U239" s="759"/>
      <c r="V239" s="759"/>
      <c r="W239" s="759"/>
      <c r="X239" s="759"/>
      <c r="Y239" s="759"/>
    </row>
    <row r="240" spans="2:25" ht="12.75" customHeight="1">
      <c r="B240" s="803"/>
      <c r="C240" s="759"/>
      <c r="D240" s="759"/>
      <c r="E240" s="803"/>
      <c r="F240" s="759"/>
      <c r="G240" s="759"/>
      <c r="H240" s="759"/>
      <c r="I240" s="759"/>
      <c r="J240" s="759"/>
      <c r="K240" s="760"/>
      <c r="L240" s="760"/>
      <c r="M240" s="759"/>
      <c r="N240" s="759"/>
      <c r="O240" s="759"/>
      <c r="P240" s="759"/>
      <c r="Q240" s="759"/>
      <c r="R240" s="759"/>
      <c r="S240" s="759"/>
      <c r="T240" s="759"/>
      <c r="U240" s="759"/>
      <c r="V240" s="759"/>
      <c r="W240" s="759"/>
      <c r="X240" s="759"/>
      <c r="Y240" s="759"/>
    </row>
    <row r="241" spans="2:25" ht="12.75" customHeight="1">
      <c r="B241" s="803"/>
      <c r="C241" s="759"/>
      <c r="D241" s="759"/>
      <c r="E241" s="803"/>
      <c r="F241" s="759"/>
      <c r="G241" s="759"/>
      <c r="H241" s="759"/>
      <c r="I241" s="759"/>
      <c r="J241" s="759"/>
      <c r="K241" s="760"/>
      <c r="L241" s="760"/>
      <c r="M241" s="759"/>
      <c r="N241" s="759"/>
      <c r="O241" s="759"/>
      <c r="P241" s="759"/>
      <c r="Q241" s="759"/>
      <c r="R241" s="759"/>
      <c r="S241" s="759"/>
      <c r="T241" s="759"/>
      <c r="U241" s="759"/>
      <c r="V241" s="759"/>
      <c r="W241" s="759"/>
      <c r="X241" s="759"/>
      <c r="Y241" s="759"/>
    </row>
    <row r="242" spans="2:25" ht="12.75" customHeight="1">
      <c r="B242" s="803"/>
      <c r="C242" s="759"/>
      <c r="D242" s="759"/>
      <c r="E242" s="803"/>
      <c r="F242" s="759"/>
      <c r="G242" s="759"/>
      <c r="H242" s="759"/>
      <c r="I242" s="759"/>
      <c r="J242" s="759"/>
      <c r="K242" s="760"/>
      <c r="L242" s="760"/>
      <c r="M242" s="759"/>
      <c r="N242" s="759"/>
      <c r="O242" s="759"/>
      <c r="P242" s="759"/>
      <c r="Q242" s="759"/>
      <c r="R242" s="759"/>
      <c r="S242" s="759"/>
      <c r="T242" s="759"/>
      <c r="U242" s="759"/>
      <c r="V242" s="759"/>
      <c r="W242" s="759"/>
      <c r="X242" s="759"/>
      <c r="Y242" s="759"/>
    </row>
    <row r="243" spans="2:25" ht="12.75" customHeight="1">
      <c r="B243" s="803"/>
      <c r="C243" s="759"/>
      <c r="D243" s="759"/>
      <c r="E243" s="803"/>
      <c r="F243" s="759"/>
      <c r="G243" s="759"/>
      <c r="H243" s="759"/>
      <c r="I243" s="759"/>
      <c r="J243" s="759"/>
      <c r="K243" s="760"/>
      <c r="L243" s="760"/>
      <c r="M243" s="759"/>
      <c r="N243" s="759"/>
      <c r="O243" s="759"/>
      <c r="P243" s="759"/>
      <c r="Q243" s="759"/>
      <c r="R243" s="759"/>
      <c r="S243" s="759"/>
      <c r="T243" s="759"/>
      <c r="U243" s="759"/>
      <c r="V243" s="759"/>
      <c r="W243" s="759"/>
      <c r="X243" s="759"/>
      <c r="Y243" s="759"/>
    </row>
    <row r="244" spans="2:25" ht="12.75" customHeight="1">
      <c r="B244" s="803"/>
      <c r="C244" s="759"/>
      <c r="D244" s="759"/>
      <c r="E244" s="803"/>
      <c r="F244" s="759"/>
      <c r="G244" s="759"/>
      <c r="H244" s="759"/>
      <c r="I244" s="759"/>
      <c r="J244" s="759"/>
      <c r="K244" s="760"/>
      <c r="L244" s="760"/>
      <c r="M244" s="759"/>
      <c r="N244" s="759"/>
      <c r="O244" s="759"/>
      <c r="P244" s="759"/>
      <c r="Q244" s="759"/>
      <c r="R244" s="759"/>
      <c r="S244" s="759"/>
      <c r="T244" s="759"/>
      <c r="U244" s="759"/>
      <c r="V244" s="759"/>
      <c r="W244" s="759"/>
      <c r="X244" s="759"/>
      <c r="Y244" s="759"/>
    </row>
    <row r="245" spans="2:25" ht="12.75" customHeight="1">
      <c r="B245" s="803"/>
      <c r="C245" s="759"/>
      <c r="D245" s="759"/>
      <c r="E245" s="803"/>
      <c r="F245" s="759"/>
      <c r="G245" s="759"/>
      <c r="H245" s="759"/>
      <c r="I245" s="759"/>
      <c r="J245" s="759"/>
      <c r="K245" s="760"/>
      <c r="L245" s="760"/>
      <c r="M245" s="759"/>
      <c r="N245" s="759"/>
      <c r="O245" s="759"/>
      <c r="P245" s="759"/>
      <c r="Q245" s="759"/>
      <c r="R245" s="759"/>
      <c r="S245" s="759"/>
      <c r="T245" s="759"/>
      <c r="U245" s="759"/>
      <c r="V245" s="759"/>
      <c r="W245" s="759"/>
      <c r="X245" s="759"/>
      <c r="Y245" s="759"/>
    </row>
    <row r="246" spans="2:25" ht="12.75" customHeight="1">
      <c r="B246" s="803"/>
      <c r="C246" s="759"/>
      <c r="D246" s="759"/>
      <c r="E246" s="803"/>
      <c r="F246" s="759"/>
      <c r="G246" s="759"/>
      <c r="H246" s="759"/>
      <c r="I246" s="759"/>
      <c r="J246" s="759"/>
      <c r="K246" s="760"/>
      <c r="L246" s="760"/>
      <c r="M246" s="759"/>
      <c r="N246" s="759"/>
      <c r="O246" s="759"/>
      <c r="P246" s="759"/>
      <c r="Q246" s="759"/>
      <c r="R246" s="759"/>
      <c r="S246" s="759"/>
      <c r="T246" s="759"/>
      <c r="U246" s="759"/>
      <c r="V246" s="759"/>
      <c r="W246" s="759"/>
      <c r="X246" s="759"/>
      <c r="Y246" s="759"/>
    </row>
    <row r="247" spans="2:25" ht="12.75" customHeight="1">
      <c r="B247" s="803"/>
      <c r="C247" s="759"/>
      <c r="D247" s="759"/>
      <c r="E247" s="803"/>
      <c r="F247" s="759"/>
      <c r="G247" s="759"/>
      <c r="H247" s="759"/>
      <c r="I247" s="759"/>
      <c r="J247" s="759"/>
      <c r="K247" s="760"/>
      <c r="L247" s="760"/>
      <c r="M247" s="759"/>
      <c r="N247" s="759"/>
      <c r="O247" s="759"/>
      <c r="P247" s="759"/>
      <c r="Q247" s="759"/>
      <c r="R247" s="759"/>
      <c r="S247" s="759"/>
      <c r="T247" s="759"/>
      <c r="U247" s="759"/>
      <c r="V247" s="759"/>
      <c r="W247" s="759"/>
      <c r="X247" s="759"/>
      <c r="Y247" s="759"/>
    </row>
    <row r="248" spans="2:25" ht="12.75" customHeight="1">
      <c r="B248" s="803"/>
      <c r="C248" s="759"/>
      <c r="D248" s="759"/>
      <c r="E248" s="803"/>
      <c r="F248" s="759"/>
      <c r="G248" s="759"/>
      <c r="H248" s="759"/>
      <c r="I248" s="759"/>
      <c r="J248" s="759"/>
      <c r="K248" s="760"/>
      <c r="L248" s="760"/>
      <c r="M248" s="759"/>
      <c r="N248" s="759"/>
      <c r="O248" s="759"/>
      <c r="P248" s="759"/>
      <c r="Q248" s="759"/>
      <c r="R248" s="759"/>
      <c r="S248" s="759"/>
      <c r="T248" s="759"/>
      <c r="U248" s="759"/>
      <c r="V248" s="759"/>
      <c r="W248" s="759"/>
      <c r="X248" s="759"/>
      <c r="Y248" s="759"/>
    </row>
    <row r="249" spans="2:25" ht="12.75" customHeight="1">
      <c r="B249" s="803"/>
      <c r="C249" s="759"/>
      <c r="D249" s="759"/>
      <c r="E249" s="803"/>
      <c r="F249" s="759"/>
      <c r="G249" s="759"/>
      <c r="H249" s="759"/>
      <c r="I249" s="759"/>
      <c r="J249" s="759"/>
      <c r="K249" s="760"/>
      <c r="L249" s="760"/>
      <c r="M249" s="759"/>
      <c r="N249" s="759"/>
      <c r="O249" s="759"/>
      <c r="P249" s="759"/>
      <c r="Q249" s="759"/>
      <c r="R249" s="759"/>
      <c r="S249" s="759"/>
      <c r="T249" s="759"/>
      <c r="U249" s="759"/>
      <c r="V249" s="759"/>
      <c r="W249" s="759"/>
      <c r="X249" s="759"/>
      <c r="Y249" s="759"/>
    </row>
    <row r="250" spans="2:25" ht="12.75" customHeight="1">
      <c r="B250" s="803"/>
      <c r="C250" s="759"/>
      <c r="D250" s="759"/>
      <c r="E250" s="803"/>
      <c r="F250" s="759"/>
      <c r="G250" s="759"/>
      <c r="H250" s="759"/>
      <c r="I250" s="759"/>
      <c r="J250" s="759"/>
      <c r="K250" s="760"/>
      <c r="L250" s="760"/>
      <c r="M250" s="759"/>
      <c r="N250" s="759"/>
      <c r="O250" s="759"/>
      <c r="P250" s="759"/>
      <c r="Q250" s="759"/>
      <c r="R250" s="759"/>
      <c r="S250" s="759"/>
      <c r="T250" s="759"/>
      <c r="U250" s="759"/>
      <c r="V250" s="759"/>
      <c r="W250" s="759"/>
      <c r="X250" s="759"/>
      <c r="Y250" s="759"/>
    </row>
    <row r="251" spans="2:25" ht="12.75" customHeight="1">
      <c r="B251" s="803"/>
      <c r="C251" s="759"/>
      <c r="D251" s="759"/>
      <c r="E251" s="803"/>
      <c r="F251" s="759"/>
      <c r="G251" s="759"/>
      <c r="H251" s="759"/>
      <c r="I251" s="759"/>
      <c r="J251" s="759"/>
      <c r="K251" s="760"/>
      <c r="L251" s="760"/>
      <c r="M251" s="759"/>
      <c r="N251" s="759"/>
      <c r="O251" s="759"/>
      <c r="P251" s="759"/>
      <c r="Q251" s="759"/>
      <c r="R251" s="759"/>
      <c r="S251" s="759"/>
      <c r="T251" s="759"/>
      <c r="U251" s="759"/>
      <c r="V251" s="759"/>
      <c r="W251" s="759"/>
      <c r="X251" s="759"/>
      <c r="Y251" s="759"/>
    </row>
    <row r="252" spans="2:25" ht="12.75" customHeight="1">
      <c r="B252" s="803"/>
      <c r="C252" s="759"/>
      <c r="D252" s="759"/>
      <c r="E252" s="803"/>
      <c r="F252" s="759"/>
      <c r="G252" s="759"/>
      <c r="H252" s="759"/>
      <c r="I252" s="759"/>
      <c r="J252" s="759"/>
      <c r="K252" s="760"/>
      <c r="L252" s="760"/>
      <c r="M252" s="759"/>
      <c r="N252" s="759"/>
      <c r="O252" s="759"/>
      <c r="P252" s="759"/>
      <c r="Q252" s="759"/>
      <c r="R252" s="759"/>
      <c r="S252" s="759"/>
      <c r="T252" s="759"/>
      <c r="U252" s="759"/>
      <c r="V252" s="759"/>
      <c r="W252" s="759"/>
      <c r="X252" s="759"/>
      <c r="Y252" s="759"/>
    </row>
    <row r="253" spans="2:25" ht="12.75" customHeight="1">
      <c r="B253" s="803"/>
      <c r="C253" s="759"/>
      <c r="D253" s="759"/>
      <c r="E253" s="803"/>
      <c r="F253" s="759"/>
      <c r="G253" s="759"/>
      <c r="H253" s="759"/>
      <c r="I253" s="759"/>
      <c r="J253" s="759"/>
      <c r="K253" s="760"/>
      <c r="L253" s="760"/>
      <c r="M253" s="759"/>
      <c r="N253" s="759"/>
      <c r="O253" s="759"/>
      <c r="P253" s="759"/>
      <c r="Q253" s="759"/>
      <c r="R253" s="759"/>
      <c r="S253" s="759"/>
      <c r="T253" s="759"/>
      <c r="U253" s="759"/>
      <c r="V253" s="759"/>
      <c r="W253" s="759"/>
      <c r="X253" s="759"/>
      <c r="Y253" s="759"/>
    </row>
    <row r="254" spans="2:25" ht="12.75" customHeight="1">
      <c r="B254" s="803"/>
      <c r="C254" s="759"/>
      <c r="D254" s="759"/>
      <c r="E254" s="803"/>
      <c r="F254" s="759"/>
      <c r="G254" s="759"/>
      <c r="H254" s="759"/>
      <c r="I254" s="759"/>
      <c r="J254" s="759"/>
      <c r="K254" s="760"/>
      <c r="L254" s="760"/>
      <c r="M254" s="759"/>
      <c r="N254" s="759"/>
      <c r="O254" s="759"/>
      <c r="P254" s="759"/>
      <c r="Q254" s="759"/>
      <c r="R254" s="759"/>
      <c r="S254" s="759"/>
      <c r="T254" s="759"/>
      <c r="U254" s="759"/>
      <c r="V254" s="759"/>
      <c r="W254" s="759"/>
      <c r="X254" s="759"/>
      <c r="Y254" s="759"/>
    </row>
    <row r="255" spans="2:25" ht="12.75" customHeight="1">
      <c r="B255" s="803"/>
      <c r="C255" s="759"/>
      <c r="D255" s="759"/>
      <c r="E255" s="803"/>
      <c r="F255" s="759"/>
      <c r="G255" s="759"/>
      <c r="H255" s="759"/>
      <c r="I255" s="759"/>
      <c r="J255" s="759"/>
      <c r="K255" s="760"/>
      <c r="L255" s="760"/>
      <c r="M255" s="759"/>
      <c r="N255" s="759"/>
      <c r="O255" s="759"/>
      <c r="P255" s="759"/>
      <c r="Q255" s="759"/>
      <c r="R255" s="759"/>
      <c r="S255" s="759"/>
      <c r="T255" s="759"/>
      <c r="U255" s="759"/>
      <c r="V255" s="759"/>
      <c r="W255" s="759"/>
      <c r="X255" s="759"/>
      <c r="Y255" s="759"/>
    </row>
    <row r="256" spans="2:25" ht="12.75" customHeight="1">
      <c r="B256" s="803"/>
      <c r="C256" s="759"/>
      <c r="D256" s="759"/>
      <c r="E256" s="803"/>
      <c r="F256" s="759"/>
      <c r="G256" s="759"/>
      <c r="H256" s="759"/>
      <c r="I256" s="759"/>
      <c r="J256" s="759"/>
      <c r="K256" s="760"/>
      <c r="L256" s="760"/>
      <c r="M256" s="759"/>
      <c r="N256" s="759"/>
      <c r="O256" s="759"/>
      <c r="P256" s="759"/>
      <c r="Q256" s="759"/>
      <c r="R256" s="759"/>
      <c r="S256" s="759"/>
      <c r="T256" s="759"/>
      <c r="U256" s="759"/>
      <c r="V256" s="759"/>
      <c r="W256" s="759"/>
      <c r="X256" s="759"/>
      <c r="Y256" s="759"/>
    </row>
    <row r="257" spans="2:25" ht="12.75" customHeight="1">
      <c r="B257" s="803"/>
      <c r="C257" s="759"/>
      <c r="D257" s="759"/>
      <c r="E257" s="803"/>
      <c r="F257" s="759"/>
      <c r="G257" s="759"/>
      <c r="H257" s="759"/>
      <c r="I257" s="759"/>
      <c r="J257" s="759"/>
      <c r="K257" s="760"/>
      <c r="L257" s="760"/>
      <c r="M257" s="759"/>
      <c r="N257" s="759"/>
      <c r="O257" s="759"/>
      <c r="P257" s="759"/>
      <c r="Q257" s="759"/>
      <c r="R257" s="759"/>
      <c r="S257" s="759"/>
      <c r="T257" s="759"/>
      <c r="U257" s="759"/>
      <c r="V257" s="759"/>
      <c r="W257" s="759"/>
      <c r="X257" s="759"/>
      <c r="Y257" s="759"/>
    </row>
    <row r="258" spans="2:25" ht="12.75" customHeight="1">
      <c r="B258" s="803"/>
      <c r="C258" s="759"/>
      <c r="D258" s="759"/>
      <c r="E258" s="803"/>
      <c r="F258" s="759"/>
      <c r="G258" s="759"/>
      <c r="H258" s="759"/>
      <c r="I258" s="759"/>
      <c r="J258" s="759"/>
      <c r="K258" s="760"/>
      <c r="L258" s="760"/>
      <c r="M258" s="759"/>
      <c r="N258" s="759"/>
      <c r="O258" s="759"/>
      <c r="P258" s="759"/>
      <c r="Q258" s="759"/>
      <c r="R258" s="759"/>
      <c r="S258" s="759"/>
      <c r="T258" s="759"/>
      <c r="U258" s="759"/>
      <c r="V258" s="759"/>
      <c r="W258" s="759"/>
      <c r="X258" s="759"/>
      <c r="Y258" s="759"/>
    </row>
    <row r="259" spans="2:25" ht="12.75" customHeight="1">
      <c r="B259" s="803"/>
      <c r="C259" s="759"/>
      <c r="D259" s="759"/>
      <c r="E259" s="803"/>
      <c r="F259" s="759"/>
      <c r="G259" s="759"/>
      <c r="H259" s="759"/>
      <c r="I259" s="759"/>
      <c r="J259" s="759"/>
      <c r="K259" s="760"/>
      <c r="L259" s="760"/>
      <c r="M259" s="759"/>
      <c r="N259" s="759"/>
      <c r="O259" s="759"/>
      <c r="P259" s="759"/>
      <c r="Q259" s="759"/>
      <c r="R259" s="759"/>
      <c r="S259" s="759"/>
      <c r="T259" s="759"/>
      <c r="U259" s="759"/>
      <c r="V259" s="759"/>
      <c r="W259" s="759"/>
      <c r="X259" s="759"/>
      <c r="Y259" s="759"/>
    </row>
    <row r="260" spans="2:25" ht="12.75" customHeight="1">
      <c r="B260" s="803"/>
      <c r="C260" s="759"/>
      <c r="D260" s="759"/>
      <c r="E260" s="803"/>
      <c r="F260" s="759"/>
      <c r="G260" s="759"/>
      <c r="H260" s="759"/>
      <c r="I260" s="759"/>
      <c r="J260" s="759"/>
      <c r="K260" s="760"/>
      <c r="L260" s="760"/>
      <c r="M260" s="759"/>
      <c r="N260" s="759"/>
      <c r="O260" s="759"/>
      <c r="P260" s="759"/>
      <c r="Q260" s="759"/>
      <c r="R260" s="759"/>
      <c r="S260" s="759"/>
      <c r="T260" s="759"/>
      <c r="U260" s="759"/>
      <c r="V260" s="759"/>
      <c r="W260" s="759"/>
      <c r="X260" s="759"/>
      <c r="Y260" s="759"/>
    </row>
    <row r="261" spans="2:25" ht="12.75" customHeight="1">
      <c r="B261" s="803"/>
      <c r="C261" s="759"/>
      <c r="D261" s="759"/>
      <c r="E261" s="803"/>
      <c r="F261" s="759"/>
      <c r="G261" s="759"/>
      <c r="H261" s="759"/>
      <c r="I261" s="759"/>
      <c r="J261" s="759"/>
      <c r="K261" s="760"/>
      <c r="L261" s="760"/>
      <c r="M261" s="759"/>
      <c r="N261" s="759"/>
      <c r="O261" s="759"/>
      <c r="P261" s="759"/>
      <c r="Q261" s="759"/>
      <c r="R261" s="759"/>
      <c r="S261" s="759"/>
      <c r="T261" s="759"/>
      <c r="U261" s="759"/>
      <c r="V261" s="759"/>
      <c r="W261" s="759"/>
      <c r="X261" s="759"/>
      <c r="Y261" s="759"/>
    </row>
    <row r="262" spans="2:25" ht="12.75" customHeight="1">
      <c r="B262" s="803"/>
      <c r="C262" s="759"/>
      <c r="D262" s="759"/>
      <c r="E262" s="803"/>
      <c r="F262" s="759"/>
      <c r="G262" s="759"/>
      <c r="H262" s="759"/>
      <c r="I262" s="759"/>
      <c r="J262" s="759"/>
      <c r="K262" s="760"/>
      <c r="L262" s="760"/>
      <c r="M262" s="759"/>
      <c r="N262" s="759"/>
      <c r="O262" s="759"/>
      <c r="P262" s="759"/>
      <c r="Q262" s="759"/>
      <c r="R262" s="759"/>
      <c r="S262" s="759"/>
      <c r="T262" s="759"/>
      <c r="U262" s="759"/>
      <c r="V262" s="759"/>
      <c r="W262" s="759"/>
      <c r="X262" s="759"/>
      <c r="Y262" s="759"/>
    </row>
    <row r="263" spans="2:25" ht="12.75" customHeight="1">
      <c r="B263" s="803"/>
      <c r="C263" s="759"/>
      <c r="D263" s="759"/>
      <c r="E263" s="803"/>
      <c r="F263" s="759"/>
      <c r="G263" s="759"/>
      <c r="H263" s="759"/>
      <c r="I263" s="759"/>
      <c r="J263" s="759"/>
      <c r="K263" s="760"/>
      <c r="L263" s="760"/>
      <c r="M263" s="759"/>
      <c r="N263" s="759"/>
      <c r="O263" s="759"/>
      <c r="P263" s="759"/>
      <c r="Q263" s="759"/>
      <c r="R263" s="759"/>
      <c r="S263" s="759"/>
      <c r="T263" s="759"/>
      <c r="U263" s="759"/>
      <c r="V263" s="759"/>
      <c r="W263" s="759"/>
      <c r="X263" s="759"/>
      <c r="Y263" s="759"/>
    </row>
    <row r="264" spans="2:25" ht="12.75" customHeight="1">
      <c r="B264" s="803"/>
      <c r="C264" s="759"/>
      <c r="D264" s="759"/>
      <c r="E264" s="803"/>
      <c r="F264" s="759"/>
      <c r="G264" s="759"/>
      <c r="H264" s="759"/>
      <c r="I264" s="759"/>
      <c r="J264" s="759"/>
      <c r="K264" s="760"/>
      <c r="L264" s="760"/>
      <c r="M264" s="759"/>
      <c r="N264" s="759"/>
      <c r="O264" s="759"/>
      <c r="P264" s="759"/>
      <c r="Q264" s="759"/>
      <c r="R264" s="759"/>
      <c r="S264" s="759"/>
      <c r="T264" s="759"/>
      <c r="U264" s="759"/>
      <c r="V264" s="759"/>
      <c r="W264" s="759"/>
      <c r="X264" s="759"/>
      <c r="Y264" s="759"/>
    </row>
    <row r="265" spans="2:25" ht="12.75" customHeight="1">
      <c r="B265" s="803"/>
      <c r="C265" s="759"/>
      <c r="D265" s="759"/>
      <c r="E265" s="803"/>
      <c r="F265" s="759"/>
      <c r="G265" s="759"/>
      <c r="H265" s="759"/>
      <c r="I265" s="759"/>
      <c r="J265" s="759"/>
      <c r="K265" s="760"/>
      <c r="L265" s="760"/>
      <c r="M265" s="759"/>
      <c r="N265" s="759"/>
      <c r="O265" s="759"/>
      <c r="P265" s="759"/>
      <c r="Q265" s="759"/>
      <c r="R265" s="759"/>
      <c r="S265" s="759"/>
      <c r="T265" s="759"/>
      <c r="U265" s="759"/>
      <c r="V265" s="759"/>
      <c r="W265" s="759"/>
      <c r="X265" s="759"/>
      <c r="Y265" s="759"/>
    </row>
    <row r="266" spans="2:25" ht="12.75" customHeight="1">
      <c r="B266" s="803"/>
      <c r="C266" s="759"/>
      <c r="D266" s="759"/>
      <c r="E266" s="803"/>
      <c r="F266" s="759"/>
      <c r="G266" s="759"/>
      <c r="H266" s="759"/>
      <c r="I266" s="759"/>
      <c r="J266" s="759"/>
      <c r="K266" s="760"/>
      <c r="L266" s="760"/>
      <c r="M266" s="759"/>
      <c r="N266" s="759"/>
      <c r="O266" s="759"/>
      <c r="P266" s="759"/>
      <c r="Q266" s="759"/>
      <c r="R266" s="759"/>
      <c r="S266" s="759"/>
      <c r="T266" s="759"/>
      <c r="U266" s="759"/>
      <c r="V266" s="759"/>
      <c r="W266" s="759"/>
      <c r="X266" s="759"/>
      <c r="Y266" s="759"/>
    </row>
    <row r="267" spans="2:25" ht="12.75" customHeight="1">
      <c r="B267" s="803"/>
      <c r="C267" s="759"/>
      <c r="D267" s="759"/>
      <c r="E267" s="803"/>
      <c r="F267" s="759"/>
      <c r="G267" s="759"/>
      <c r="H267" s="759"/>
      <c r="I267" s="759"/>
      <c r="J267" s="759"/>
      <c r="K267" s="760"/>
      <c r="L267" s="760"/>
      <c r="M267" s="759"/>
      <c r="N267" s="759"/>
      <c r="O267" s="759"/>
      <c r="P267" s="759"/>
      <c r="Q267" s="759"/>
      <c r="R267" s="759"/>
      <c r="S267" s="759"/>
      <c r="T267" s="759"/>
      <c r="U267" s="759"/>
      <c r="V267" s="759"/>
      <c r="W267" s="759"/>
      <c r="X267" s="759"/>
      <c r="Y267" s="759"/>
    </row>
    <row r="268" spans="2:25" ht="12.75" customHeight="1">
      <c r="B268" s="803"/>
      <c r="C268" s="759"/>
      <c r="D268" s="759"/>
      <c r="E268" s="803"/>
      <c r="F268" s="759"/>
      <c r="G268" s="759"/>
      <c r="H268" s="759"/>
      <c r="I268" s="759"/>
      <c r="J268" s="759"/>
      <c r="K268" s="760"/>
      <c r="L268" s="760"/>
      <c r="M268" s="759"/>
      <c r="N268" s="759"/>
      <c r="O268" s="759"/>
      <c r="P268" s="759"/>
      <c r="Q268" s="759"/>
      <c r="R268" s="759"/>
      <c r="S268" s="759"/>
      <c r="T268" s="759"/>
      <c r="U268" s="759"/>
      <c r="V268" s="759"/>
      <c r="W268" s="759"/>
      <c r="X268" s="759"/>
      <c r="Y268" s="759"/>
    </row>
    <row r="269" spans="2:25" ht="12.75" customHeight="1">
      <c r="B269" s="803"/>
      <c r="C269" s="759"/>
      <c r="D269" s="759"/>
      <c r="E269" s="803"/>
      <c r="F269" s="759"/>
      <c r="G269" s="759"/>
      <c r="H269" s="759"/>
      <c r="I269" s="759"/>
      <c r="J269" s="759"/>
      <c r="K269" s="760"/>
      <c r="L269" s="760"/>
      <c r="M269" s="759"/>
      <c r="N269" s="759"/>
      <c r="O269" s="759"/>
      <c r="P269" s="759"/>
      <c r="Q269" s="759"/>
      <c r="R269" s="759"/>
      <c r="S269" s="759"/>
      <c r="T269" s="759"/>
      <c r="U269" s="759"/>
      <c r="V269" s="759"/>
      <c r="W269" s="759"/>
      <c r="X269" s="759"/>
      <c r="Y269" s="759"/>
    </row>
    <row r="270" spans="2:25" ht="12.75" customHeight="1">
      <c r="B270" s="803"/>
      <c r="C270" s="759"/>
      <c r="D270" s="759"/>
      <c r="E270" s="803"/>
      <c r="F270" s="759"/>
      <c r="G270" s="759"/>
      <c r="H270" s="759"/>
      <c r="I270" s="759"/>
      <c r="J270" s="759"/>
      <c r="K270" s="760"/>
      <c r="L270" s="760"/>
      <c r="M270" s="759"/>
      <c r="N270" s="759"/>
      <c r="O270" s="759"/>
      <c r="P270" s="759"/>
      <c r="Q270" s="759"/>
      <c r="R270" s="759"/>
      <c r="S270" s="759"/>
      <c r="T270" s="759"/>
      <c r="U270" s="759"/>
      <c r="V270" s="759"/>
      <c r="W270" s="759"/>
      <c r="X270" s="759"/>
      <c r="Y270" s="759"/>
    </row>
    <row r="271" spans="2:25" ht="12.75" customHeight="1">
      <c r="B271" s="803"/>
      <c r="C271" s="759"/>
      <c r="D271" s="759"/>
      <c r="E271" s="803"/>
      <c r="F271" s="759"/>
      <c r="G271" s="759"/>
      <c r="H271" s="759"/>
      <c r="I271" s="759"/>
      <c r="J271" s="759"/>
      <c r="K271" s="760"/>
      <c r="L271" s="760"/>
      <c r="M271" s="759"/>
      <c r="N271" s="759"/>
      <c r="O271" s="759"/>
      <c r="P271" s="759"/>
      <c r="Q271" s="759"/>
      <c r="R271" s="759"/>
      <c r="S271" s="759"/>
      <c r="T271" s="759"/>
      <c r="U271" s="759"/>
      <c r="V271" s="759"/>
      <c r="W271" s="759"/>
      <c r="X271" s="759"/>
      <c r="Y271" s="759"/>
    </row>
    <row r="272" spans="2:25" ht="12.75" customHeight="1">
      <c r="B272" s="803"/>
      <c r="C272" s="759"/>
      <c r="D272" s="759"/>
      <c r="E272" s="803"/>
      <c r="F272" s="759"/>
      <c r="G272" s="759"/>
      <c r="H272" s="759"/>
      <c r="I272" s="759"/>
      <c r="J272" s="759"/>
      <c r="K272" s="760"/>
      <c r="L272" s="760"/>
      <c r="M272" s="759"/>
      <c r="N272" s="759"/>
      <c r="O272" s="759"/>
      <c r="P272" s="759"/>
      <c r="Q272" s="759"/>
      <c r="R272" s="759"/>
      <c r="S272" s="759"/>
      <c r="T272" s="759"/>
      <c r="U272" s="759"/>
      <c r="V272" s="759"/>
      <c r="W272" s="759"/>
      <c r="X272" s="759"/>
      <c r="Y272" s="759"/>
    </row>
    <row r="273" spans="2:25" ht="12.75" customHeight="1">
      <c r="B273" s="803"/>
      <c r="C273" s="759"/>
      <c r="D273" s="759"/>
      <c r="E273" s="803"/>
      <c r="F273" s="759"/>
      <c r="G273" s="759"/>
      <c r="H273" s="759"/>
      <c r="I273" s="759"/>
      <c r="J273" s="759"/>
      <c r="K273" s="760"/>
      <c r="L273" s="760"/>
      <c r="M273" s="759"/>
      <c r="N273" s="759"/>
      <c r="O273" s="759"/>
      <c r="P273" s="759"/>
      <c r="Q273" s="759"/>
      <c r="R273" s="759"/>
      <c r="S273" s="759"/>
      <c r="T273" s="759"/>
      <c r="U273" s="759"/>
      <c r="V273" s="759"/>
      <c r="W273" s="759"/>
      <c r="X273" s="759"/>
      <c r="Y273" s="759"/>
    </row>
    <row r="274" spans="2:25" ht="12.75" customHeight="1">
      <c r="B274" s="803"/>
      <c r="C274" s="759"/>
      <c r="D274" s="759"/>
      <c r="E274" s="803"/>
      <c r="F274" s="759"/>
      <c r="G274" s="759"/>
      <c r="H274" s="759"/>
      <c r="I274" s="759"/>
      <c r="J274" s="759"/>
      <c r="K274" s="760"/>
      <c r="L274" s="760"/>
      <c r="M274" s="759"/>
      <c r="N274" s="759"/>
      <c r="O274" s="759"/>
      <c r="P274" s="759"/>
      <c r="Q274" s="759"/>
      <c r="R274" s="759"/>
      <c r="S274" s="759"/>
      <c r="T274" s="759"/>
      <c r="U274" s="759"/>
      <c r="V274" s="759"/>
      <c r="W274" s="759"/>
      <c r="X274" s="759"/>
      <c r="Y274" s="759"/>
    </row>
    <row r="275" spans="2:25" ht="15.75" customHeight="1"/>
    <row r="276" spans="2:25" ht="15.75" customHeight="1"/>
    <row r="277" spans="2:25" ht="15.75" customHeight="1"/>
    <row r="278" spans="2:25" ht="15.75" customHeight="1"/>
    <row r="279" spans="2:25" ht="15.75" customHeight="1"/>
    <row r="280" spans="2:25" ht="15.75" customHeight="1"/>
    <row r="281" spans="2:25" ht="15.75" customHeight="1"/>
    <row r="282" spans="2:25" ht="15.75" customHeight="1"/>
    <row r="283" spans="2:25" ht="15.75" customHeight="1"/>
    <row r="284" spans="2:25" ht="15.75" customHeight="1"/>
    <row r="285" spans="2:25" ht="15.75" customHeight="1"/>
    <row r="286" spans="2:25" ht="15.75" customHeight="1"/>
    <row r="287" spans="2:25" ht="15.75" customHeight="1"/>
    <row r="288" spans="2:25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G1"/>
    <mergeCell ref="B2:G2"/>
    <mergeCell ref="B3:G3"/>
    <mergeCell ref="B4:G4"/>
    <mergeCell ref="B5:G5"/>
  </mergeCells>
  <printOptions horizontalCentered="1"/>
  <pageMargins left="0.23622047244094491" right="0.23622047244094491" top="0.74803149606299213" bottom="0.74803149606299213" header="0.39370078740157483" footer="0.39370078740157483"/>
  <pageSetup scale="7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L45"/>
  <sheetViews>
    <sheetView showGridLines="0" topLeftCell="A4" zoomScale="120" zoomScaleNormal="120" workbookViewId="0">
      <selection activeCell="F11" sqref="F11"/>
    </sheetView>
  </sheetViews>
  <sheetFormatPr baseColWidth="10" defaultRowHeight="15"/>
  <cols>
    <col min="1" max="1" width="26" customWidth="1"/>
    <col min="2" max="2" width="14.7109375" customWidth="1"/>
    <col min="3" max="3" width="14.5703125" customWidth="1"/>
    <col min="4" max="4" width="13.85546875" customWidth="1"/>
    <col min="5" max="5" width="13.140625" customWidth="1"/>
    <col min="6" max="6" width="15.5703125" customWidth="1"/>
    <col min="7" max="7" width="14.140625" customWidth="1"/>
    <col min="8" max="8" width="13.140625" customWidth="1"/>
    <col min="9" max="9" width="19.140625" customWidth="1"/>
    <col min="10" max="10" width="17.85546875" style="804" bestFit="1" customWidth="1"/>
    <col min="11" max="11" width="16.85546875" bestFit="1" customWidth="1"/>
    <col min="12" max="12" width="15.140625" bestFit="1" customWidth="1"/>
  </cols>
  <sheetData>
    <row r="7" spans="1:12">
      <c r="A7" s="1896" t="s">
        <v>2840</v>
      </c>
      <c r="B7" s="1896"/>
      <c r="C7" s="1896"/>
      <c r="D7" s="1896"/>
      <c r="E7" s="1896"/>
      <c r="F7" s="1896"/>
      <c r="G7" s="1896"/>
      <c r="H7" s="1896"/>
    </row>
    <row r="8" spans="1:12">
      <c r="A8" s="1896" t="s">
        <v>2841</v>
      </c>
      <c r="B8" s="1896"/>
      <c r="C8" s="1896"/>
      <c r="D8" s="1896"/>
      <c r="E8" s="1896"/>
      <c r="F8" s="1896"/>
      <c r="G8" s="1896"/>
      <c r="H8" s="1896"/>
    </row>
    <row r="9" spans="1:12">
      <c r="A9" s="1896" t="s">
        <v>2842</v>
      </c>
      <c r="B9" s="1896"/>
      <c r="C9" s="1896"/>
      <c r="D9" s="1896"/>
      <c r="E9" s="1896"/>
      <c r="F9" s="1896"/>
      <c r="G9" s="1896"/>
      <c r="H9" s="1896"/>
      <c r="K9" s="804"/>
      <c r="L9" s="804"/>
    </row>
    <row r="10" spans="1:12">
      <c r="A10" s="1896" t="s">
        <v>2843</v>
      </c>
      <c r="B10" s="1896"/>
      <c r="C10" s="1896"/>
      <c r="D10" s="1896"/>
      <c r="E10" s="1896"/>
      <c r="F10" s="1896"/>
      <c r="G10" s="1896"/>
      <c r="H10" s="1896"/>
      <c r="K10" s="805"/>
    </row>
    <row r="11" spans="1:12" ht="33.6" customHeight="1">
      <c r="A11" s="806" t="s">
        <v>2844</v>
      </c>
      <c r="B11" s="806" t="s">
        <v>2845</v>
      </c>
      <c r="C11" s="806" t="s">
        <v>2846</v>
      </c>
      <c r="D11" s="806" t="s">
        <v>2847</v>
      </c>
      <c r="E11" s="806" t="s">
        <v>2848</v>
      </c>
      <c r="F11" s="806" t="s">
        <v>2849</v>
      </c>
      <c r="G11" s="806" t="s">
        <v>2850</v>
      </c>
      <c r="H11" s="806" t="s">
        <v>2851</v>
      </c>
    </row>
    <row r="12" spans="1:12">
      <c r="A12" s="807" t="s">
        <v>2852</v>
      </c>
      <c r="B12" s="808">
        <f t="shared" ref="B12:G12" si="0">B13+B19</f>
        <v>14787814650.230001</v>
      </c>
      <c r="C12" s="809">
        <f t="shared" si="0"/>
        <v>1336606777.8</v>
      </c>
      <c r="D12" s="808">
        <f t="shared" si="0"/>
        <v>548979308.70000005</v>
      </c>
      <c r="E12" s="810">
        <f t="shared" si="0"/>
        <v>0</v>
      </c>
      <c r="F12" s="808">
        <f t="shared" si="0"/>
        <v>15575442119.33</v>
      </c>
      <c r="G12" s="808">
        <f t="shared" si="0"/>
        <v>1208300154.03</v>
      </c>
      <c r="H12" s="808">
        <f>H13+H19</f>
        <v>200048628</v>
      </c>
      <c r="I12" s="805"/>
    </row>
    <row r="13" spans="1:12">
      <c r="A13" s="811" t="s">
        <v>2853</v>
      </c>
      <c r="B13" s="809">
        <f>SUM(B14)</f>
        <v>300000000</v>
      </c>
      <c r="C13" s="809">
        <f>C14</f>
        <v>0</v>
      </c>
      <c r="D13" s="809">
        <f>SUM(D14)</f>
        <v>300000000</v>
      </c>
      <c r="E13" s="809">
        <f>E14</f>
        <v>0</v>
      </c>
      <c r="F13" s="809">
        <f>F14</f>
        <v>0</v>
      </c>
      <c r="G13" s="809">
        <f>G14</f>
        <v>5253950</v>
      </c>
      <c r="H13" s="809">
        <f>H14</f>
        <v>0</v>
      </c>
      <c r="I13" s="812"/>
    </row>
    <row r="14" spans="1:12">
      <c r="A14" s="811" t="s">
        <v>2854</v>
      </c>
      <c r="B14" s="809">
        <f t="shared" ref="B14:H14" si="1">SUM(B15:B15)</f>
        <v>300000000</v>
      </c>
      <c r="C14" s="809">
        <f t="shared" si="1"/>
        <v>0</v>
      </c>
      <c r="D14" s="809">
        <f t="shared" si="1"/>
        <v>300000000</v>
      </c>
      <c r="E14" s="809">
        <f t="shared" si="1"/>
        <v>0</v>
      </c>
      <c r="F14" s="809">
        <f t="shared" si="1"/>
        <v>0</v>
      </c>
      <c r="G14" s="809">
        <f t="shared" si="1"/>
        <v>5253950</v>
      </c>
      <c r="H14" s="809">
        <f t="shared" si="1"/>
        <v>0</v>
      </c>
      <c r="I14" s="805"/>
    </row>
    <row r="15" spans="1:12">
      <c r="A15" s="813" t="s">
        <v>2855</v>
      </c>
      <c r="B15" s="810">
        <v>300000000</v>
      </c>
      <c r="C15" s="810"/>
      <c r="D15" s="810">
        <v>300000000</v>
      </c>
      <c r="E15" s="810">
        <v>0</v>
      </c>
      <c r="F15" s="810">
        <f>B15+C15-D15</f>
        <v>0</v>
      </c>
      <c r="G15" s="814">
        <v>5253950</v>
      </c>
      <c r="H15" s="810">
        <v>0</v>
      </c>
      <c r="I15" s="815"/>
    </row>
    <row r="16" spans="1:12">
      <c r="A16" s="811" t="s">
        <v>2856</v>
      </c>
      <c r="B16" s="810">
        <v>0</v>
      </c>
      <c r="C16" s="810"/>
      <c r="D16" s="810"/>
      <c r="E16" s="810">
        <v>0</v>
      </c>
      <c r="F16" s="810"/>
      <c r="G16" s="810">
        <v>0</v>
      </c>
      <c r="H16" s="810">
        <v>0</v>
      </c>
      <c r="I16" s="805"/>
    </row>
    <row r="17" spans="1:11">
      <c r="A17" s="811" t="s">
        <v>2857</v>
      </c>
      <c r="B17" s="810">
        <v>0</v>
      </c>
      <c r="C17" s="810"/>
      <c r="D17" s="810"/>
      <c r="E17" s="810">
        <v>0</v>
      </c>
      <c r="F17" s="810"/>
      <c r="G17" s="810">
        <v>0</v>
      </c>
      <c r="H17" s="810">
        <v>0</v>
      </c>
      <c r="I17" s="805"/>
    </row>
    <row r="18" spans="1:11">
      <c r="A18" s="816"/>
      <c r="B18" s="810"/>
      <c r="C18" s="810"/>
      <c r="D18" s="810"/>
      <c r="E18" s="810"/>
      <c r="F18" s="810"/>
      <c r="G18" s="810"/>
      <c r="H18" s="810"/>
      <c r="I18" s="805"/>
    </row>
    <row r="19" spans="1:11">
      <c r="A19" s="811" t="s">
        <v>2858</v>
      </c>
      <c r="B19" s="809">
        <f t="shared" ref="B19:H19" si="2">B20+B29</f>
        <v>14487814650.230001</v>
      </c>
      <c r="C19" s="809">
        <f t="shared" si="2"/>
        <v>1336606777.8</v>
      </c>
      <c r="D19" s="809">
        <f t="shared" si="2"/>
        <v>248979308.69999999</v>
      </c>
      <c r="E19" s="810">
        <f t="shared" si="2"/>
        <v>0</v>
      </c>
      <c r="F19" s="809">
        <f t="shared" si="2"/>
        <v>15575442119.33</v>
      </c>
      <c r="G19" s="809">
        <f t="shared" si="2"/>
        <v>1203046204.03</v>
      </c>
      <c r="H19" s="809">
        <f t="shared" si="2"/>
        <v>200048628</v>
      </c>
      <c r="I19" s="805"/>
    </row>
    <row r="20" spans="1:11">
      <c r="A20" s="811" t="s">
        <v>2859</v>
      </c>
      <c r="B20" s="809">
        <f t="shared" ref="B20:E20" si="3">SUM(B21:B28)</f>
        <v>14487814650.230001</v>
      </c>
      <c r="C20" s="809">
        <f>SUM(C21:C28)</f>
        <v>1336606777.8</v>
      </c>
      <c r="D20" s="809">
        <f>SUM(D21:D28)</f>
        <v>248979308.69999999</v>
      </c>
      <c r="E20" s="809">
        <f t="shared" si="3"/>
        <v>0</v>
      </c>
      <c r="F20" s="809">
        <f>SUM(F21:F28)</f>
        <v>15575442119.33</v>
      </c>
      <c r="G20" s="809">
        <f>SUM(G21:G28)</f>
        <v>1203046204.03</v>
      </c>
      <c r="H20" s="809">
        <f>SUM(H21:H28)</f>
        <v>200048628</v>
      </c>
      <c r="I20" s="817"/>
      <c r="J20" s="818"/>
      <c r="K20" s="805"/>
    </row>
    <row r="21" spans="1:11">
      <c r="A21" s="816" t="s">
        <v>2860</v>
      </c>
      <c r="B21" s="810">
        <v>243558647.69</v>
      </c>
      <c r="C21" s="810"/>
      <c r="D21" s="810">
        <v>23501273.07</v>
      </c>
      <c r="E21" s="810">
        <v>0</v>
      </c>
      <c r="F21" s="810">
        <f t="shared" ref="F21:F27" si="4">B21+C21-D21+E21</f>
        <v>220057374.62</v>
      </c>
      <c r="G21" s="810">
        <v>18698146.649999999</v>
      </c>
      <c r="H21" s="810">
        <v>140964.72</v>
      </c>
      <c r="I21" s="819"/>
      <c r="J21" s="820"/>
      <c r="K21" s="335"/>
    </row>
    <row r="22" spans="1:11">
      <c r="A22" s="816" t="s">
        <v>2861</v>
      </c>
      <c r="B22" s="810">
        <v>4588716206.9099998</v>
      </c>
      <c r="C22" s="810"/>
      <c r="D22" s="810">
        <v>48983296.149999999</v>
      </c>
      <c r="E22" s="810">
        <v>0</v>
      </c>
      <c r="F22" s="810">
        <f t="shared" si="4"/>
        <v>4539732910.7600002</v>
      </c>
      <c r="G22" s="810">
        <v>364683102.27999997</v>
      </c>
      <c r="H22" s="810">
        <f>773394.2+52430321.97</f>
        <v>53203716.170000002</v>
      </c>
      <c r="I22" s="815"/>
      <c r="J22" s="821"/>
      <c r="K22" s="820"/>
    </row>
    <row r="23" spans="1:11">
      <c r="A23" s="816" t="s">
        <v>2862</v>
      </c>
      <c r="B23" s="810">
        <v>2955185235.3200002</v>
      </c>
      <c r="C23" s="810"/>
      <c r="D23" s="810">
        <v>31545797.43</v>
      </c>
      <c r="E23" s="810">
        <v>0</v>
      </c>
      <c r="F23" s="810">
        <f t="shared" si="4"/>
        <v>2923639437.8900003</v>
      </c>
      <c r="G23" s="810">
        <v>236739648.21000001</v>
      </c>
      <c r="H23" s="810">
        <f>302369.68+52430321.97</f>
        <v>52732691.649999999</v>
      </c>
      <c r="I23" s="815"/>
      <c r="J23" s="821"/>
      <c r="K23" s="820"/>
    </row>
    <row r="24" spans="1:11">
      <c r="A24" s="816" t="s">
        <v>2863</v>
      </c>
      <c r="B24" s="810">
        <v>4744962719.0900002</v>
      </c>
      <c r="C24" s="810"/>
      <c r="D24" s="810">
        <v>26118550.600000001</v>
      </c>
      <c r="E24" s="810">
        <v>0</v>
      </c>
      <c r="F24" s="810">
        <f t="shared" si="4"/>
        <v>4718844168.4899998</v>
      </c>
      <c r="G24" s="810">
        <v>384938239.82999998</v>
      </c>
      <c r="H24" s="810">
        <f>302369.68+52430321.92</f>
        <v>52732691.600000001</v>
      </c>
      <c r="I24" s="815"/>
      <c r="J24" s="821"/>
      <c r="K24" s="820"/>
    </row>
    <row r="25" spans="1:11">
      <c r="A25" s="816" t="s">
        <v>2864</v>
      </c>
      <c r="B25" s="810">
        <v>134579146.54000002</v>
      </c>
      <c r="C25" s="810"/>
      <c r="D25" s="810">
        <v>1397690.69</v>
      </c>
      <c r="E25" s="810">
        <v>0</v>
      </c>
      <c r="F25" s="810">
        <f t="shared" si="4"/>
        <v>133181455.85000002</v>
      </c>
      <c r="G25" s="810">
        <v>10809783.99</v>
      </c>
      <c r="H25" s="810">
        <v>302369.68</v>
      </c>
      <c r="I25" s="815"/>
      <c r="J25" s="821"/>
      <c r="K25" s="820"/>
    </row>
    <row r="26" spans="1:11">
      <c r="A26" s="816" t="s">
        <v>2865</v>
      </c>
      <c r="B26" s="810">
        <v>949832888.89999998</v>
      </c>
      <c r="C26" s="810"/>
      <c r="D26" s="810">
        <v>46738174.420000002</v>
      </c>
      <c r="E26" s="810">
        <v>0</v>
      </c>
      <c r="F26" s="810">
        <f t="shared" si="4"/>
        <v>903094714.48000002</v>
      </c>
      <c r="G26" s="810">
        <v>71430916.030000001</v>
      </c>
      <c r="H26" s="810">
        <f>724586.82+638005.33</f>
        <v>1362592.15</v>
      </c>
      <c r="I26" s="815"/>
      <c r="J26" s="821"/>
      <c r="K26" s="820"/>
    </row>
    <row r="27" spans="1:11">
      <c r="A27" s="816" t="s">
        <v>2866</v>
      </c>
      <c r="B27" s="810">
        <v>282608266.67000002</v>
      </c>
      <c r="C27" s="810">
        <v>17991621.52</v>
      </c>
      <c r="D27" s="810">
        <v>13789399.73</v>
      </c>
      <c r="E27" s="810">
        <v>0</v>
      </c>
      <c r="F27" s="810">
        <f t="shared" si="4"/>
        <v>286810488.45999998</v>
      </c>
      <c r="G27" s="810">
        <v>22482685.239999998</v>
      </c>
      <c r="H27" s="810">
        <f>767820.38+720466.32</f>
        <v>1488286.7</v>
      </c>
      <c r="I27" s="815"/>
      <c r="J27" s="821"/>
      <c r="K27" s="820"/>
    </row>
    <row r="28" spans="1:11">
      <c r="A28" s="816" t="s">
        <v>2867</v>
      </c>
      <c r="B28" s="810">
        <v>588371539.11000001</v>
      </c>
      <c r="C28" s="810">
        <v>1318615156.28</v>
      </c>
      <c r="D28" s="810">
        <v>56905126.609999999</v>
      </c>
      <c r="E28" s="810">
        <v>0</v>
      </c>
      <c r="F28" s="810">
        <f>B28+C28-D28+E28</f>
        <v>1850081568.78</v>
      </c>
      <c r="G28" s="810">
        <v>93263681.799999997</v>
      </c>
      <c r="H28" s="810">
        <f>34418253.55+3667061.78</f>
        <v>38085315.329999998</v>
      </c>
      <c r="I28" s="815"/>
      <c r="J28" s="821"/>
      <c r="K28" s="820"/>
    </row>
    <row r="29" spans="1:11">
      <c r="A29" s="811" t="s">
        <v>2868</v>
      </c>
      <c r="B29" s="809"/>
      <c r="C29" s="809"/>
      <c r="D29" s="809"/>
      <c r="E29" s="810"/>
      <c r="F29" s="809"/>
      <c r="G29" s="809"/>
      <c r="H29" s="809"/>
      <c r="I29" s="335"/>
      <c r="J29" s="820"/>
      <c r="K29" s="820"/>
    </row>
    <row r="30" spans="1:11">
      <c r="A30" s="811" t="s">
        <v>2869</v>
      </c>
      <c r="B30" s="810"/>
      <c r="C30" s="810"/>
      <c r="D30" s="810"/>
      <c r="E30" s="810"/>
      <c r="F30" s="810"/>
      <c r="G30" s="810"/>
      <c r="H30" s="810"/>
      <c r="I30" s="815"/>
    </row>
    <row r="31" spans="1:11">
      <c r="A31" s="816"/>
      <c r="B31" s="810"/>
      <c r="C31" s="810"/>
      <c r="D31" s="810"/>
      <c r="E31" s="810"/>
      <c r="F31" s="810"/>
      <c r="G31" s="810"/>
      <c r="H31" s="810"/>
      <c r="I31" s="815"/>
    </row>
    <row r="32" spans="1:11">
      <c r="A32" s="811" t="s">
        <v>2870</v>
      </c>
      <c r="B32" s="822">
        <v>5879279953</v>
      </c>
      <c r="C32" s="822"/>
      <c r="D32" s="823"/>
      <c r="E32" s="822"/>
      <c r="F32" s="822">
        <v>4260141798.2699995</v>
      </c>
      <c r="G32" s="822"/>
      <c r="H32" s="822"/>
      <c r="J32" s="824"/>
    </row>
    <row r="33" spans="1:8">
      <c r="A33" s="816"/>
      <c r="B33" s="822"/>
      <c r="C33" s="822"/>
      <c r="D33" s="822"/>
      <c r="E33" s="822"/>
      <c r="F33" s="822"/>
      <c r="G33" s="822"/>
      <c r="H33" s="822"/>
    </row>
    <row r="34" spans="1:8" ht="23.25">
      <c r="A34" s="825" t="s">
        <v>2871</v>
      </c>
      <c r="B34" s="826">
        <f>B12+B32</f>
        <v>20667094603.230003</v>
      </c>
      <c r="C34" s="826">
        <f t="shared" ref="C34:H34" si="5">C12+C32</f>
        <v>1336606777.8</v>
      </c>
      <c r="D34" s="826">
        <f t="shared" si="5"/>
        <v>548979308.70000005</v>
      </c>
      <c r="E34" s="826">
        <f t="shared" si="5"/>
        <v>0</v>
      </c>
      <c r="F34" s="826">
        <f t="shared" si="5"/>
        <v>19835583917.599998</v>
      </c>
      <c r="G34" s="826">
        <f t="shared" si="5"/>
        <v>1208300154.03</v>
      </c>
      <c r="H34" s="826">
        <f t="shared" si="5"/>
        <v>200048628</v>
      </c>
    </row>
    <row r="35" spans="1:8">
      <c r="A35" s="816"/>
      <c r="B35" s="827"/>
      <c r="C35" s="827"/>
      <c r="D35" s="827"/>
      <c r="E35" s="827"/>
      <c r="F35" s="827"/>
      <c r="G35" s="827"/>
      <c r="H35" s="827"/>
    </row>
    <row r="36" spans="1:8">
      <c r="A36" s="811" t="s">
        <v>2872</v>
      </c>
      <c r="B36" s="828"/>
      <c r="C36" s="828"/>
      <c r="D36" s="828"/>
      <c r="E36" s="828"/>
      <c r="F36" s="828"/>
      <c r="G36" s="828"/>
      <c r="H36" s="828"/>
    </row>
    <row r="37" spans="1:8">
      <c r="A37" s="816"/>
      <c r="B37" s="828"/>
      <c r="C37" s="828"/>
      <c r="D37" s="828"/>
      <c r="E37" s="828"/>
      <c r="F37" s="828"/>
      <c r="G37" s="828"/>
      <c r="H37" s="828"/>
    </row>
    <row r="38" spans="1:8" ht="23.25">
      <c r="A38" s="825" t="s">
        <v>2873</v>
      </c>
      <c r="B38" s="829">
        <f>SUM(B39)</f>
        <v>0</v>
      </c>
      <c r="C38" s="828">
        <f>SUM(C39)</f>
        <v>0</v>
      </c>
      <c r="D38" s="828">
        <f>SUM(D39)</f>
        <v>0</v>
      </c>
      <c r="E38" s="828">
        <f>SUM(E39)</f>
        <v>0</v>
      </c>
      <c r="F38" s="829">
        <f>SUM(F39)</f>
        <v>0</v>
      </c>
      <c r="G38" s="828"/>
      <c r="H38" s="828"/>
    </row>
    <row r="39" spans="1:8">
      <c r="A39" s="816"/>
      <c r="B39" s="828"/>
      <c r="C39" s="828"/>
      <c r="D39" s="828"/>
      <c r="E39" s="828"/>
      <c r="F39" s="828">
        <f>B39+C39-D39+E39</f>
        <v>0</v>
      </c>
      <c r="G39" s="828"/>
      <c r="H39" s="828"/>
    </row>
    <row r="40" spans="1:8">
      <c r="A40" s="830"/>
      <c r="B40" s="831"/>
      <c r="C40" s="832"/>
      <c r="D40" s="832"/>
      <c r="E40" s="832"/>
      <c r="F40" s="832"/>
      <c r="G40" s="832"/>
      <c r="H40" s="832"/>
    </row>
    <row r="41" spans="1:8">
      <c r="A41" s="830"/>
      <c r="B41" s="831"/>
      <c r="C41" s="832"/>
      <c r="D41" s="832"/>
      <c r="E41" s="832"/>
      <c r="F41" s="832"/>
      <c r="G41" s="832"/>
      <c r="H41" s="832"/>
    </row>
    <row r="42" spans="1:8">
      <c r="E42" s="833"/>
      <c r="F42" s="833"/>
    </row>
    <row r="43" spans="1:8">
      <c r="E43" s="834"/>
      <c r="F43" s="835"/>
      <c r="G43" s="836"/>
      <c r="H43" s="834"/>
    </row>
    <row r="44" spans="1:8">
      <c r="E44" s="837"/>
      <c r="F44" s="835"/>
      <c r="G44" s="836"/>
    </row>
    <row r="45" spans="1:8">
      <c r="D45" s="837"/>
      <c r="E45" s="837"/>
      <c r="F45" s="835"/>
      <c r="G45" s="836"/>
    </row>
  </sheetData>
  <mergeCells count="4">
    <mergeCell ref="A7:H7"/>
    <mergeCell ref="A8:H8"/>
    <mergeCell ref="A9:H9"/>
    <mergeCell ref="A10:H10"/>
  </mergeCells>
  <printOptions horizontalCentered="1"/>
  <pageMargins left="0.70866141732283472" right="0.70866141732283472" top="0.55118110236220474" bottom="0.55118110236220474" header="0.31496062992125984" footer="0.31496062992125984"/>
  <pageSetup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30"/>
  <sheetViews>
    <sheetView showGridLines="0" zoomScale="90" zoomScaleNormal="90" workbookViewId="0">
      <selection activeCell="G21" sqref="G21"/>
    </sheetView>
  </sheetViews>
  <sheetFormatPr baseColWidth="10" defaultRowHeight="12.75"/>
  <cols>
    <col min="1" max="1" width="2.7109375" style="1" customWidth="1"/>
    <col min="2" max="2" width="66.28515625" style="1" customWidth="1"/>
    <col min="3" max="3" width="10.140625" style="1" customWidth="1"/>
    <col min="4" max="4" width="16.28515625" style="1" customWidth="1"/>
    <col min="5" max="5" width="2.7109375" style="1" customWidth="1"/>
    <col min="6" max="6" width="14.85546875" style="1" bestFit="1" customWidth="1"/>
    <col min="7" max="7" width="16.5703125" style="1" bestFit="1" customWidth="1"/>
    <col min="8" max="9" width="14.85546875" style="1" bestFit="1" customWidth="1"/>
    <col min="10" max="16384" width="11.42578125" style="1"/>
  </cols>
  <sheetData>
    <row r="1" spans="1:8" ht="15.75">
      <c r="A1" s="1620"/>
      <c r="B1" s="1621"/>
      <c r="C1" s="1621"/>
      <c r="D1" s="1621"/>
      <c r="E1" s="1622"/>
    </row>
    <row r="2" spans="1:8">
      <c r="A2" s="1615" t="s">
        <v>80</v>
      </c>
      <c r="B2" s="1616"/>
      <c r="C2" s="1616"/>
      <c r="D2" s="1616"/>
      <c r="E2" s="1617"/>
    </row>
    <row r="3" spans="1:8">
      <c r="A3" s="1615" t="s">
        <v>54</v>
      </c>
      <c r="B3" s="1616"/>
      <c r="C3" s="1616"/>
      <c r="D3" s="1616"/>
      <c r="E3" s="1617"/>
    </row>
    <row r="4" spans="1:8">
      <c r="A4" s="1631" t="s">
        <v>55</v>
      </c>
      <c r="B4" s="1632"/>
      <c r="C4" s="1632"/>
      <c r="D4" s="1632"/>
      <c r="E4" s="1633"/>
    </row>
    <row r="5" spans="1:8" ht="13.5" thickBot="1">
      <c r="A5" s="1634"/>
      <c r="B5" s="1635"/>
      <c r="C5" s="1635"/>
      <c r="D5" s="1635"/>
      <c r="E5" s="1636"/>
    </row>
    <row r="6" spans="1:8">
      <c r="A6" s="1626"/>
      <c r="B6" s="1627"/>
      <c r="C6" s="1627"/>
      <c r="D6" s="1627"/>
      <c r="E6" s="280"/>
    </row>
    <row r="7" spans="1:8">
      <c r="A7" s="1615" t="s">
        <v>145</v>
      </c>
      <c r="B7" s="1616"/>
      <c r="C7" s="1616"/>
      <c r="D7" s="1616"/>
      <c r="E7" s="1617"/>
    </row>
    <row r="8" spans="1:8">
      <c r="A8" s="256"/>
      <c r="B8" s="257"/>
      <c r="C8" s="258"/>
      <c r="D8" s="258"/>
      <c r="E8" s="255"/>
    </row>
    <row r="9" spans="1:8">
      <c r="A9" s="256"/>
      <c r="B9" s="257"/>
      <c r="C9" s="258"/>
      <c r="D9" s="258"/>
      <c r="E9" s="255"/>
    </row>
    <row r="10" spans="1:8">
      <c r="A10" s="256"/>
      <c r="B10" s="257" t="s">
        <v>3</v>
      </c>
      <c r="C10" s="258"/>
      <c r="D10" s="262" t="s">
        <v>11</v>
      </c>
      <c r="E10" s="255"/>
    </row>
    <row r="11" spans="1:8">
      <c r="A11" s="259"/>
      <c r="B11" s="260"/>
      <c r="C11" s="261"/>
      <c r="D11" s="261"/>
      <c r="E11" s="255"/>
    </row>
    <row r="12" spans="1:8">
      <c r="A12" s="259"/>
      <c r="B12" s="261"/>
      <c r="C12" s="258"/>
      <c r="D12" s="261"/>
      <c r="E12" s="255"/>
    </row>
    <row r="13" spans="1:8" ht="15">
      <c r="A13" s="281" t="s">
        <v>83</v>
      </c>
      <c r="B13" s="263"/>
      <c r="C13" s="261"/>
      <c r="D13" s="264"/>
      <c r="E13" s="255"/>
      <c r="F13" s="3"/>
      <c r="H13" s="25"/>
    </row>
    <row r="14" spans="1:8">
      <c r="A14" s="282"/>
      <c r="B14" s="261" t="s">
        <v>146</v>
      </c>
      <c r="C14" s="261"/>
      <c r="D14" s="264">
        <v>8436384.0299999993</v>
      </c>
      <c r="E14" s="255"/>
      <c r="F14" s="283"/>
      <c r="H14" s="284"/>
    </row>
    <row r="15" spans="1:8">
      <c r="A15" s="259"/>
      <c r="B15" s="263" t="s">
        <v>147</v>
      </c>
      <c r="C15" s="261"/>
      <c r="D15" s="285">
        <v>650606.31999999995</v>
      </c>
      <c r="E15" s="255"/>
      <c r="F15" s="3"/>
      <c r="H15" s="286" t="s">
        <v>143</v>
      </c>
    </row>
    <row r="16" spans="1:8">
      <c r="A16" s="259"/>
      <c r="B16" s="263" t="s">
        <v>148</v>
      </c>
      <c r="C16" s="261"/>
      <c r="D16" s="264">
        <v>1014184.35</v>
      </c>
      <c r="E16" s="255"/>
      <c r="F16" s="3"/>
      <c r="H16" s="286"/>
    </row>
    <row r="17" spans="1:9">
      <c r="A17" s="287"/>
      <c r="B17" s="288" t="s">
        <v>149</v>
      </c>
      <c r="C17" s="261"/>
      <c r="D17" s="264">
        <v>153673259.53</v>
      </c>
      <c r="E17" s="255"/>
      <c r="F17" s="3"/>
    </row>
    <row r="18" spans="1:9" ht="9.75" customHeight="1">
      <c r="A18" s="259"/>
      <c r="B18" s="267"/>
      <c r="C18" s="261"/>
      <c r="D18" s="264"/>
      <c r="E18" s="255"/>
      <c r="F18" s="3"/>
      <c r="H18" s="83"/>
    </row>
    <row r="19" spans="1:9">
      <c r="A19" s="281" t="s">
        <v>150</v>
      </c>
      <c r="B19" s="289"/>
      <c r="C19" s="261"/>
      <c r="D19" s="290">
        <v>0</v>
      </c>
      <c r="E19" s="255"/>
      <c r="F19" s="291"/>
    </row>
    <row r="20" spans="1:9">
      <c r="A20" s="281" t="s">
        <v>151</v>
      </c>
      <c r="B20" s="289"/>
      <c r="C20" s="261"/>
      <c r="D20" s="292">
        <v>370373.32</v>
      </c>
      <c r="E20" s="255"/>
      <c r="F20" s="291"/>
    </row>
    <row r="21" spans="1:9" ht="27.75" customHeight="1">
      <c r="A21" s="1629" t="s">
        <v>152</v>
      </c>
      <c r="B21" s="1630"/>
      <c r="C21" s="261"/>
      <c r="D21" s="290">
        <v>0</v>
      </c>
      <c r="E21" s="255"/>
      <c r="F21" s="291"/>
    </row>
    <row r="22" spans="1:9" ht="14.25">
      <c r="A22" s="259"/>
      <c r="B22" s="261"/>
      <c r="C22" s="261"/>
      <c r="D22" s="292"/>
      <c r="E22" s="255"/>
      <c r="F22" s="293"/>
      <c r="I22" s="294"/>
    </row>
    <row r="23" spans="1:9">
      <c r="A23" s="259"/>
      <c r="B23" s="267"/>
      <c r="C23" s="261"/>
      <c r="D23" s="292"/>
      <c r="E23" s="255"/>
      <c r="G23" s="114"/>
      <c r="I23" s="294"/>
    </row>
    <row r="24" spans="1:9" ht="13.5" thickBot="1">
      <c r="A24" s="259"/>
      <c r="B24" s="271" t="s">
        <v>153</v>
      </c>
      <c r="C24" s="261"/>
      <c r="D24" s="295">
        <f>SUM(D14:D23)</f>
        <v>164144807.54999998</v>
      </c>
      <c r="E24" s="255"/>
      <c r="F24" s="99"/>
      <c r="G24" s="83"/>
      <c r="I24" s="294"/>
    </row>
    <row r="25" spans="1:9" ht="13.5" thickTop="1">
      <c r="A25" s="259"/>
      <c r="B25" s="267"/>
      <c r="C25" s="261"/>
      <c r="D25" s="268"/>
      <c r="E25" s="255"/>
      <c r="I25" s="294"/>
    </row>
    <row r="26" spans="1:9">
      <c r="A26" s="259"/>
      <c r="B26" s="267"/>
      <c r="C26" s="261"/>
      <c r="D26" s="268"/>
      <c r="E26" s="255"/>
      <c r="I26" s="294"/>
    </row>
    <row r="27" spans="1:9" ht="13.5" thickBot="1">
      <c r="A27" s="273"/>
      <c r="B27" s="296"/>
      <c r="C27" s="296"/>
      <c r="D27" s="275"/>
      <c r="E27" s="276"/>
      <c r="I27" s="294"/>
    </row>
    <row r="28" spans="1:9">
      <c r="B28" s="263"/>
    </row>
    <row r="29" spans="1:9">
      <c r="B29" s="263"/>
    </row>
    <row r="30" spans="1:9">
      <c r="B30" s="263"/>
    </row>
  </sheetData>
  <mergeCells count="8">
    <mergeCell ref="A7:E7"/>
    <mergeCell ref="A21:B21"/>
    <mergeCell ref="A1:E1"/>
    <mergeCell ref="A2:E2"/>
    <mergeCell ref="A3:E3"/>
    <mergeCell ref="A4:E4"/>
    <mergeCell ref="A5:E5"/>
    <mergeCell ref="A6:D6"/>
  </mergeCells>
  <printOptions horizontalCentered="1"/>
  <pageMargins left="0.39370078740157483" right="0.39370078740157483" top="1.5748031496062993" bottom="0.59055118110236227" header="1.1811023622047245" footer="0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16"/>
  <sheetViews>
    <sheetView showGridLines="0" workbookViewId="0">
      <selection activeCell="F11" sqref="F11"/>
    </sheetView>
  </sheetViews>
  <sheetFormatPr baseColWidth="10" defaultRowHeight="15"/>
  <cols>
    <col min="1" max="1" width="26.28515625" customWidth="1"/>
    <col min="2" max="2" width="12.7109375" bestFit="1" customWidth="1"/>
    <col min="4" max="4" width="12.7109375" customWidth="1"/>
    <col min="5" max="5" width="13" customWidth="1"/>
  </cols>
  <sheetData>
    <row r="8" spans="1:6">
      <c r="A8" t="s">
        <v>2841</v>
      </c>
    </row>
    <row r="9" spans="1:6">
      <c r="A9" s="838"/>
      <c r="B9" s="839"/>
      <c r="C9" s="840"/>
      <c r="D9" s="840"/>
      <c r="E9" s="839"/>
      <c r="F9" s="839"/>
    </row>
    <row r="10" spans="1:6" ht="36">
      <c r="A10" s="841" t="s">
        <v>2874</v>
      </c>
      <c r="B10" s="842" t="s">
        <v>2875</v>
      </c>
      <c r="C10" s="842" t="s">
        <v>2876</v>
      </c>
      <c r="D10" s="842" t="s">
        <v>2877</v>
      </c>
      <c r="E10" s="842" t="s">
        <v>2878</v>
      </c>
      <c r="F10" s="842" t="s">
        <v>2879</v>
      </c>
    </row>
    <row r="11" spans="1:6">
      <c r="A11" s="843" t="s">
        <v>2880</v>
      </c>
      <c r="B11" s="844"/>
      <c r="C11" s="844"/>
      <c r="D11" s="844"/>
      <c r="E11" s="844"/>
      <c r="F11" s="844"/>
    </row>
    <row r="12" spans="1:6">
      <c r="A12" s="845" t="s">
        <v>2881</v>
      </c>
      <c r="B12" s="846">
        <v>300000000</v>
      </c>
      <c r="C12" s="847">
        <v>12</v>
      </c>
      <c r="D12" s="847" t="s">
        <v>2882</v>
      </c>
      <c r="E12" s="847" t="s">
        <v>2883</v>
      </c>
      <c r="F12" s="848">
        <v>5.88</v>
      </c>
    </row>
    <row r="13" spans="1:6">
      <c r="A13" s="849"/>
      <c r="B13" s="850"/>
      <c r="C13" s="851"/>
      <c r="D13" s="850"/>
      <c r="E13" s="851"/>
      <c r="F13" s="852"/>
    </row>
    <row r="14" spans="1:6">
      <c r="A14" s="853"/>
      <c r="B14" s="854"/>
      <c r="C14" s="854"/>
      <c r="D14" s="854"/>
      <c r="E14" s="854"/>
      <c r="F14" s="854"/>
    </row>
    <row r="15" spans="1:6">
      <c r="E15" s="336"/>
    </row>
    <row r="16" spans="1:6">
      <c r="E16" s="336"/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02"/>
  <sheetViews>
    <sheetView showGridLines="0" showWhiteSpace="0" topLeftCell="A19" zoomScale="70" zoomScaleNormal="70" zoomScalePageLayoutView="70" workbookViewId="0">
      <selection activeCell="B35" sqref="B35"/>
    </sheetView>
  </sheetViews>
  <sheetFormatPr baseColWidth="10" defaultRowHeight="14.25"/>
  <cols>
    <col min="1" max="1" width="166.7109375" style="855" customWidth="1"/>
    <col min="2" max="2" width="25.28515625" style="855" bestFit="1" customWidth="1"/>
    <col min="3" max="3" width="29.28515625" style="855" customWidth="1"/>
    <col min="4" max="4" width="35.140625" style="855" customWidth="1"/>
    <col min="5" max="16384" width="11.42578125" style="855"/>
  </cols>
  <sheetData>
    <row r="2" spans="1:4" ht="20.25">
      <c r="A2" s="1905" t="s">
        <v>2884</v>
      </c>
      <c r="B2" s="1905"/>
      <c r="C2" s="1905"/>
      <c r="D2" s="1905"/>
    </row>
    <row r="4" spans="1:4" ht="20.25">
      <c r="A4" s="1905" t="s">
        <v>2885</v>
      </c>
      <c r="B4" s="1905"/>
      <c r="C4" s="1905"/>
      <c r="D4" s="1905"/>
    </row>
    <row r="5" spans="1:4" ht="20.25">
      <c r="A5" s="856"/>
      <c r="B5" s="856"/>
      <c r="C5" s="856"/>
      <c r="D5" s="856"/>
    </row>
    <row r="6" spans="1:4" ht="20.25">
      <c r="A6" s="1906" t="s">
        <v>2886</v>
      </c>
      <c r="B6" s="1906"/>
      <c r="C6" s="1906"/>
      <c r="D6" s="1906"/>
    </row>
    <row r="7" spans="1:4" ht="6" customHeight="1" thickBot="1"/>
    <row r="8" spans="1:4" ht="6" hidden="1" customHeight="1" thickBot="1">
      <c r="A8" s="857"/>
    </row>
    <row r="9" spans="1:4" ht="18">
      <c r="A9" s="1907" t="s">
        <v>2887</v>
      </c>
      <c r="B9" s="1908"/>
      <c r="C9" s="1908"/>
      <c r="D9" s="1909"/>
    </row>
    <row r="10" spans="1:4" ht="18">
      <c r="A10" s="1910" t="s">
        <v>2888</v>
      </c>
      <c r="B10" s="1911"/>
      <c r="C10" s="1911"/>
      <c r="D10" s="1912"/>
    </row>
    <row r="11" spans="1:4" ht="18">
      <c r="A11" s="1910" t="s">
        <v>2889</v>
      </c>
      <c r="B11" s="1911"/>
      <c r="C11" s="1911"/>
      <c r="D11" s="1912"/>
    </row>
    <row r="12" spans="1:4" ht="18.75" thickBot="1">
      <c r="A12" s="1913" t="s">
        <v>2843</v>
      </c>
      <c r="B12" s="1914"/>
      <c r="C12" s="1914"/>
      <c r="D12" s="1915"/>
    </row>
    <row r="13" spans="1:4" ht="18.75" thickBot="1">
      <c r="A13" s="858"/>
      <c r="B13" s="858"/>
      <c r="C13" s="858"/>
      <c r="D13" s="858"/>
    </row>
    <row r="14" spans="1:4">
      <c r="A14" s="1897" t="s">
        <v>2890</v>
      </c>
      <c r="B14" s="1916" t="s">
        <v>2891</v>
      </c>
      <c r="C14" s="1918" t="s">
        <v>2892</v>
      </c>
      <c r="D14" s="1897" t="s">
        <v>2893</v>
      </c>
    </row>
    <row r="15" spans="1:4" ht="23.25" customHeight="1" thickBot="1">
      <c r="A15" s="1898"/>
      <c r="B15" s="1917"/>
      <c r="C15" s="1919"/>
      <c r="D15" s="1898"/>
    </row>
    <row r="16" spans="1:4" ht="21.75" customHeight="1">
      <c r="A16" s="859" t="s">
        <v>2894</v>
      </c>
      <c r="B16" s="860">
        <f>+B17+B18+B19</f>
        <v>83808199057</v>
      </c>
      <c r="C16" s="861">
        <f>+C17+C18+C19</f>
        <v>92798576283.040009</v>
      </c>
      <c r="D16" s="862">
        <f>+D17+D18+D19</f>
        <v>92798576283.040009</v>
      </c>
    </row>
    <row r="17" spans="1:4" ht="21.75" customHeight="1">
      <c r="A17" s="863" t="s">
        <v>2895</v>
      </c>
      <c r="B17" s="864">
        <v>30622816419</v>
      </c>
      <c r="C17" s="865">
        <v>35522112939.300003</v>
      </c>
      <c r="D17" s="865">
        <v>35522112939.300003</v>
      </c>
    </row>
    <row r="18" spans="1:4" ht="21.75" customHeight="1">
      <c r="A18" s="863" t="s">
        <v>2896</v>
      </c>
      <c r="B18" s="864">
        <v>53185382638</v>
      </c>
      <c r="C18" s="865">
        <v>55939856565.940002</v>
      </c>
      <c r="D18" s="865">
        <v>55939856565.940002</v>
      </c>
    </row>
    <row r="19" spans="1:4" ht="21.75" customHeight="1">
      <c r="A19" s="863" t="s">
        <v>2897</v>
      </c>
      <c r="B19" s="864">
        <v>0</v>
      </c>
      <c r="C19" s="865">
        <f>+[19]INGRESOS!E87</f>
        <v>1336606777.8</v>
      </c>
      <c r="D19" s="865">
        <f>+[19]INGRESOS!F87</f>
        <v>1336606777.8</v>
      </c>
    </row>
    <row r="20" spans="1:4" ht="21.75" customHeight="1">
      <c r="A20" s="866" t="s">
        <v>2898</v>
      </c>
      <c r="B20" s="867">
        <f>+B21+B22</f>
        <v>82542267418.779999</v>
      </c>
      <c r="C20" s="868">
        <f>+C21+C22</f>
        <v>91295918297.130005</v>
      </c>
      <c r="D20" s="868">
        <f>+D21+D22</f>
        <v>89035630353.580002</v>
      </c>
    </row>
    <row r="21" spans="1:4" ht="18">
      <c r="A21" s="863" t="s">
        <v>2899</v>
      </c>
      <c r="B21" s="864">
        <v>23560526032.75</v>
      </c>
      <c r="C21" s="865">
        <v>28986788147.799999</v>
      </c>
      <c r="D21" s="865">
        <v>28444756417.920002</v>
      </c>
    </row>
    <row r="22" spans="1:4" ht="18">
      <c r="A22" s="863" t="s">
        <v>2900</v>
      </c>
      <c r="B22" s="864">
        <v>58981741386.029999</v>
      </c>
      <c r="C22" s="865">
        <v>62309130149.330002</v>
      </c>
      <c r="D22" s="865">
        <v>60590873935.659996</v>
      </c>
    </row>
    <row r="23" spans="1:4" ht="18">
      <c r="A23" s="866" t="s">
        <v>2901</v>
      </c>
      <c r="B23" s="864"/>
      <c r="C23" s="869">
        <v>0</v>
      </c>
      <c r="D23" s="869">
        <v>0</v>
      </c>
    </row>
    <row r="24" spans="1:4" ht="18">
      <c r="A24" s="870" t="s">
        <v>2902</v>
      </c>
      <c r="B24" s="871"/>
      <c r="C24" s="872">
        <v>0</v>
      </c>
      <c r="D24" s="872">
        <v>0</v>
      </c>
    </row>
    <row r="25" spans="1:4" ht="18">
      <c r="A25" s="870" t="s">
        <v>2903</v>
      </c>
      <c r="B25" s="864"/>
      <c r="C25" s="872">
        <v>0</v>
      </c>
      <c r="D25" s="872">
        <v>0</v>
      </c>
    </row>
    <row r="26" spans="1:4" ht="21.75" customHeight="1">
      <c r="A26" s="866" t="s">
        <v>2904</v>
      </c>
      <c r="B26" s="871">
        <f>+B16-B20+B23</f>
        <v>1265931638.2200012</v>
      </c>
      <c r="C26" s="869">
        <f>+C16-C20+C23</f>
        <v>1502657985.9100037</v>
      </c>
      <c r="D26" s="869">
        <f>+D16-D20+D23</f>
        <v>3762945929.4600067</v>
      </c>
    </row>
    <row r="27" spans="1:4" ht="21.75" customHeight="1">
      <c r="A27" s="866"/>
      <c r="B27" s="873"/>
      <c r="C27" s="872"/>
      <c r="D27" s="872"/>
    </row>
    <row r="28" spans="1:4" ht="21.75" customHeight="1">
      <c r="A28" s="866" t="s">
        <v>2905</v>
      </c>
      <c r="B28" s="869">
        <f>+B26-B19</f>
        <v>1265931638.2200012</v>
      </c>
      <c r="C28" s="874">
        <f>+C26-C19</f>
        <v>166051208.11000371</v>
      </c>
      <c r="D28" s="869">
        <f>+D26-D19</f>
        <v>2426339151.6600065</v>
      </c>
    </row>
    <row r="29" spans="1:4" ht="21.75" customHeight="1">
      <c r="A29" s="863"/>
      <c r="B29" s="873"/>
      <c r="C29" s="872"/>
      <c r="D29" s="872"/>
    </row>
    <row r="30" spans="1:4" ht="42" customHeight="1" thickBot="1">
      <c r="A30" s="875" t="s">
        <v>2906</v>
      </c>
      <c r="B30" s="876">
        <f>+B28-B24</f>
        <v>1265931638.2200012</v>
      </c>
      <c r="C30" s="877">
        <f>+C28-C23</f>
        <v>166051208.11000371</v>
      </c>
      <c r="D30" s="877">
        <f>+D28-D23</f>
        <v>2426339151.6600065</v>
      </c>
    </row>
    <row r="31" spans="1:4" ht="18.75" thickBot="1">
      <c r="A31" s="878"/>
      <c r="B31" s="873"/>
      <c r="C31" s="873"/>
      <c r="D31" s="873"/>
    </row>
    <row r="32" spans="1:4" ht="18.75" thickBot="1">
      <c r="A32" s="879" t="s">
        <v>2720</v>
      </c>
      <c r="B32" s="880" t="s">
        <v>2907</v>
      </c>
      <c r="C32" s="880" t="s">
        <v>2892</v>
      </c>
      <c r="D32" s="880" t="s">
        <v>2908</v>
      </c>
    </row>
    <row r="33" spans="1:4" ht="21.75" customHeight="1">
      <c r="A33" s="866" t="s">
        <v>2909</v>
      </c>
      <c r="B33" s="881">
        <f>+B34+B35</f>
        <v>1090643181.8299999</v>
      </c>
      <c r="C33" s="881">
        <f>+C34+C35</f>
        <v>1403073798.4200001</v>
      </c>
      <c r="D33" s="881">
        <f>+D34+D35</f>
        <v>1403073798.4200001</v>
      </c>
    </row>
    <row r="34" spans="1:4" ht="21.75" customHeight="1">
      <c r="A34" s="863" t="s">
        <v>2910</v>
      </c>
      <c r="B34" s="882">
        <v>139217357.63</v>
      </c>
      <c r="C34" s="882">
        <v>293041483.25</v>
      </c>
      <c r="D34" s="882">
        <v>293041483.25</v>
      </c>
    </row>
    <row r="35" spans="1:4" ht="21.75" customHeight="1">
      <c r="A35" s="863" t="s">
        <v>2911</v>
      </c>
      <c r="B35" s="882">
        <v>951425824.20000005</v>
      </c>
      <c r="C35" s="882">
        <v>1110032315.1700001</v>
      </c>
      <c r="D35" s="882">
        <v>1110032315.1700001</v>
      </c>
    </row>
    <row r="36" spans="1:4" ht="21.75" customHeight="1" thickBot="1">
      <c r="A36" s="883" t="s">
        <v>2912</v>
      </c>
      <c r="B36" s="876">
        <f>+B30+B33</f>
        <v>2356574820.0500011</v>
      </c>
      <c r="C36" s="884">
        <f>+C30+C33</f>
        <v>1569125006.5300038</v>
      </c>
      <c r="D36" s="877">
        <f>+D30+D33</f>
        <v>3829412950.0800066</v>
      </c>
    </row>
    <row r="37" spans="1:4" ht="18.75" thickBot="1">
      <c r="A37" s="878"/>
      <c r="B37" s="873"/>
      <c r="C37" s="873"/>
      <c r="D37" s="873"/>
    </row>
    <row r="38" spans="1:4" ht="15" customHeight="1">
      <c r="A38" s="1897" t="s">
        <v>2720</v>
      </c>
      <c r="B38" s="1899" t="s">
        <v>2913</v>
      </c>
      <c r="C38" s="1899" t="s">
        <v>2892</v>
      </c>
      <c r="D38" s="1901" t="s">
        <v>2893</v>
      </c>
    </row>
    <row r="39" spans="1:4" ht="22.5" customHeight="1" thickBot="1">
      <c r="A39" s="1898"/>
      <c r="B39" s="1900"/>
      <c r="C39" s="1900"/>
      <c r="D39" s="1902"/>
    </row>
    <row r="40" spans="1:4" ht="21.75" customHeight="1">
      <c r="A40" s="885" t="s">
        <v>2914</v>
      </c>
      <c r="B40" s="869">
        <f>B41+B42</f>
        <v>1786372041.05</v>
      </c>
      <c r="C40" s="869">
        <f>C41+C42</f>
        <v>2128644399.49</v>
      </c>
      <c r="D40" s="869">
        <f>D41+D42</f>
        <v>2128643760.9099998</v>
      </c>
    </row>
    <row r="41" spans="1:4" ht="21.75" customHeight="1">
      <c r="A41" s="886" t="s">
        <v>2915</v>
      </c>
      <c r="B41" s="872">
        <v>403968919</v>
      </c>
      <c r="C41" s="872">
        <v>464488744.20999998</v>
      </c>
      <c r="D41" s="872">
        <v>464488105.63</v>
      </c>
    </row>
    <row r="42" spans="1:4" ht="21.75" customHeight="1">
      <c r="A42" s="886" t="s">
        <v>2916</v>
      </c>
      <c r="B42" s="872">
        <v>1382403122.05</v>
      </c>
      <c r="C42" s="872">
        <v>1664155655.28</v>
      </c>
      <c r="D42" s="872">
        <v>1664155655.28</v>
      </c>
    </row>
    <row r="43" spans="1:4" ht="21.75" customHeight="1">
      <c r="A43" s="885" t="s">
        <v>2917</v>
      </c>
      <c r="B43" s="869">
        <f>+B44+B45</f>
        <v>265931638.22</v>
      </c>
      <c r="C43" s="869">
        <f>+C44+C45</f>
        <v>555810389.56999993</v>
      </c>
      <c r="D43" s="869">
        <f>+D44+D45</f>
        <v>555810389.56999993</v>
      </c>
    </row>
    <row r="44" spans="1:4" ht="21.75" customHeight="1">
      <c r="A44" s="886" t="s">
        <v>2918</v>
      </c>
      <c r="B44" s="872">
        <v>0</v>
      </c>
      <c r="C44" s="872">
        <v>6712582.8899999997</v>
      </c>
      <c r="D44" s="882">
        <v>6712582.8899999997</v>
      </c>
    </row>
    <row r="45" spans="1:4" ht="21.75" customHeight="1">
      <c r="A45" s="886" t="s">
        <v>2919</v>
      </c>
      <c r="B45" s="872">
        <v>265931638.22</v>
      </c>
      <c r="C45" s="872">
        <v>549097806.67999995</v>
      </c>
      <c r="D45" s="882">
        <v>549097806.67999995</v>
      </c>
    </row>
    <row r="46" spans="1:4" ht="21.75" customHeight="1" thickBot="1">
      <c r="A46" s="887" t="s">
        <v>2920</v>
      </c>
      <c r="B46" s="888">
        <f>+B40-B43</f>
        <v>1520440402.8299999</v>
      </c>
      <c r="C46" s="888">
        <f>+C40-C43</f>
        <v>1572834009.9200001</v>
      </c>
      <c r="D46" s="888">
        <f>+D40-D43</f>
        <v>1572833371.3399999</v>
      </c>
    </row>
    <row r="47" spans="1:4" ht="18">
      <c r="A47" s="858"/>
      <c r="B47" s="889"/>
      <c r="C47" s="889"/>
      <c r="D47" s="889"/>
    </row>
    <row r="48" spans="1:4" ht="18.75" thickBot="1">
      <c r="A48" s="858"/>
      <c r="B48" s="889"/>
      <c r="C48" s="889"/>
      <c r="D48" s="889"/>
    </row>
    <row r="49" spans="1:4" ht="18" customHeight="1">
      <c r="A49" s="1897" t="s">
        <v>2720</v>
      </c>
      <c r="B49" s="1899" t="s">
        <v>2913</v>
      </c>
      <c r="C49" s="1899" t="s">
        <v>2892</v>
      </c>
      <c r="D49" s="1901" t="s">
        <v>2921</v>
      </c>
    </row>
    <row r="50" spans="1:4" ht="18" customHeight="1" thickBot="1">
      <c r="A50" s="1898"/>
      <c r="B50" s="1900"/>
      <c r="C50" s="1900"/>
      <c r="D50" s="1902"/>
    </row>
    <row r="51" spans="1:4" ht="21.75" customHeight="1">
      <c r="A51" s="890"/>
      <c r="B51" s="891"/>
      <c r="C51" s="892"/>
      <c r="D51" s="882"/>
    </row>
    <row r="52" spans="1:4" ht="21.75" customHeight="1">
      <c r="A52" s="886" t="s">
        <v>2922</v>
      </c>
      <c r="B52" s="872">
        <f>+B17</f>
        <v>30622816419</v>
      </c>
      <c r="C52" s="872">
        <f>+C17</f>
        <v>35522112939.300003</v>
      </c>
      <c r="D52" s="872">
        <f>+D17</f>
        <v>35522112939.300003</v>
      </c>
    </row>
    <row r="53" spans="1:4" ht="22.5" customHeight="1">
      <c r="A53" s="893" t="s">
        <v>2923</v>
      </c>
      <c r="B53" s="872">
        <f>+B54-B55</f>
        <v>403968919</v>
      </c>
      <c r="C53" s="872">
        <f>+C54-C55</f>
        <v>457776161.31999999</v>
      </c>
      <c r="D53" s="872">
        <f>+D54-D55</f>
        <v>457775522.74000001</v>
      </c>
    </row>
    <row r="54" spans="1:4" ht="21.75" customHeight="1">
      <c r="A54" s="886" t="s">
        <v>2915</v>
      </c>
      <c r="B54" s="872">
        <f>+B41</f>
        <v>403968919</v>
      </c>
      <c r="C54" s="872">
        <f>+C41</f>
        <v>464488744.20999998</v>
      </c>
      <c r="D54" s="872">
        <f>+D41</f>
        <v>464488105.63</v>
      </c>
    </row>
    <row r="55" spans="1:4" ht="21.75" customHeight="1">
      <c r="A55" s="886" t="s">
        <v>2918</v>
      </c>
      <c r="B55" s="872">
        <f>+B44</f>
        <v>0</v>
      </c>
      <c r="C55" s="872">
        <f>+C44</f>
        <v>6712582.8899999997</v>
      </c>
      <c r="D55" s="872">
        <f>+D44</f>
        <v>6712582.8899999997</v>
      </c>
    </row>
    <row r="56" spans="1:4" ht="21.75" customHeight="1">
      <c r="A56" s="886"/>
      <c r="B56" s="872"/>
      <c r="C56" s="872"/>
      <c r="D56" s="882"/>
    </row>
    <row r="57" spans="1:4" ht="21.75" customHeight="1">
      <c r="A57" s="886" t="s">
        <v>2924</v>
      </c>
      <c r="B57" s="872">
        <f>+B21</f>
        <v>23560526032.75</v>
      </c>
      <c r="C57" s="872">
        <f>+C21</f>
        <v>28986788147.799999</v>
      </c>
      <c r="D57" s="872">
        <f>+D21</f>
        <v>28444756417.920002</v>
      </c>
    </row>
    <row r="58" spans="1:4" ht="21.75" customHeight="1">
      <c r="A58" s="886"/>
      <c r="B58" s="872"/>
      <c r="C58" s="872"/>
      <c r="D58" s="882"/>
    </row>
    <row r="59" spans="1:4" ht="21.75" customHeight="1">
      <c r="A59" s="886" t="s">
        <v>2902</v>
      </c>
      <c r="B59" s="865"/>
      <c r="C59" s="872">
        <f>+C24</f>
        <v>0</v>
      </c>
      <c r="D59" s="872">
        <f>+D24</f>
        <v>0</v>
      </c>
    </row>
    <row r="60" spans="1:4" ht="21.75" customHeight="1">
      <c r="A60" s="886"/>
      <c r="B60" s="872"/>
      <c r="C60" s="872"/>
      <c r="D60" s="882"/>
    </row>
    <row r="61" spans="1:4" ht="30" customHeight="1">
      <c r="A61" s="894" t="s">
        <v>2925</v>
      </c>
      <c r="B61" s="869">
        <f>+B52+B53-B57+B59</f>
        <v>7466259305.25</v>
      </c>
      <c r="C61" s="869">
        <f>+C52+C53-C57+C59</f>
        <v>6993100952.8200035</v>
      </c>
      <c r="D61" s="869">
        <f>+D52+D53-D57+D59</f>
        <v>7535132044.1199989</v>
      </c>
    </row>
    <row r="62" spans="1:4" ht="30" customHeight="1" thickBot="1">
      <c r="A62" s="895" t="s">
        <v>2926</v>
      </c>
      <c r="B62" s="877">
        <f>+B61-B53</f>
        <v>7062290386.25</v>
      </c>
      <c r="C62" s="877">
        <f>+C61-C53</f>
        <v>6535324791.5000038</v>
      </c>
      <c r="D62" s="877">
        <f>+D61-D53</f>
        <v>7077356521.3799992</v>
      </c>
    </row>
    <row r="63" spans="1:4" ht="18">
      <c r="A63" s="858"/>
      <c r="B63" s="873"/>
      <c r="C63" s="873"/>
      <c r="D63" s="873"/>
    </row>
    <row r="64" spans="1:4" ht="18.75" thickBot="1">
      <c r="A64" s="858"/>
      <c r="B64" s="873"/>
      <c r="C64" s="873"/>
      <c r="D64" s="873"/>
    </row>
    <row r="65" spans="1:4" ht="18" customHeight="1">
      <c r="A65" s="1897" t="s">
        <v>2720</v>
      </c>
      <c r="B65" s="1903" t="s">
        <v>2913</v>
      </c>
      <c r="C65" s="1899" t="s">
        <v>2892</v>
      </c>
      <c r="D65" s="1901" t="s">
        <v>2921</v>
      </c>
    </row>
    <row r="66" spans="1:4" ht="18" customHeight="1" thickBot="1">
      <c r="A66" s="1898"/>
      <c r="B66" s="1904"/>
      <c r="C66" s="1900"/>
      <c r="D66" s="1902" t="s">
        <v>2908</v>
      </c>
    </row>
    <row r="67" spans="1:4" ht="21.75" customHeight="1">
      <c r="A67" s="896" t="s">
        <v>2927</v>
      </c>
      <c r="B67" s="872">
        <f>+B18</f>
        <v>53185382638</v>
      </c>
      <c r="C67" s="872">
        <f>+C18</f>
        <v>55939856565.940002</v>
      </c>
      <c r="D67" s="872">
        <f>+D18</f>
        <v>55939856565.940002</v>
      </c>
    </row>
    <row r="68" spans="1:4" ht="21.75" customHeight="1">
      <c r="A68" s="863" t="s">
        <v>2928</v>
      </c>
      <c r="B68" s="872">
        <f>+B69-B70</f>
        <v>1116471483.8299999</v>
      </c>
      <c r="C68" s="872">
        <f>+C69-C70</f>
        <v>1115057848.5999999</v>
      </c>
      <c r="D68" s="872">
        <f>+D69-D70</f>
        <v>1115057848.5999999</v>
      </c>
    </row>
    <row r="69" spans="1:4" ht="21.75" customHeight="1">
      <c r="A69" s="863" t="s">
        <v>2929</v>
      </c>
      <c r="B69" s="872">
        <f>+B42</f>
        <v>1382403122.05</v>
      </c>
      <c r="C69" s="872">
        <f>+C42</f>
        <v>1664155655.28</v>
      </c>
      <c r="D69" s="872">
        <f>+D42</f>
        <v>1664155655.28</v>
      </c>
    </row>
    <row r="70" spans="1:4" ht="21.75" customHeight="1">
      <c r="A70" s="863" t="s">
        <v>2930</v>
      </c>
      <c r="B70" s="872">
        <f>+B45</f>
        <v>265931638.22</v>
      </c>
      <c r="C70" s="872">
        <f>+C45</f>
        <v>549097806.67999995</v>
      </c>
      <c r="D70" s="872">
        <f>+D45</f>
        <v>549097806.67999995</v>
      </c>
    </row>
    <row r="71" spans="1:4" ht="21.75" customHeight="1">
      <c r="A71" s="863"/>
      <c r="B71" s="873"/>
      <c r="C71" s="872"/>
      <c r="D71" s="872"/>
    </row>
    <row r="72" spans="1:4" ht="21.75" customHeight="1">
      <c r="A72" s="863" t="s">
        <v>2931</v>
      </c>
      <c r="B72" s="872">
        <f>+B22</f>
        <v>58981741386.029999</v>
      </c>
      <c r="C72" s="872">
        <f>+C22</f>
        <v>62309130149.330002</v>
      </c>
      <c r="D72" s="872">
        <f>+D22</f>
        <v>60590873935.659996</v>
      </c>
    </row>
    <row r="73" spans="1:4" ht="21.75" customHeight="1">
      <c r="A73" s="863"/>
      <c r="B73" s="873"/>
      <c r="C73" s="872"/>
      <c r="D73" s="872"/>
    </row>
    <row r="74" spans="1:4" ht="21.75" customHeight="1">
      <c r="A74" s="863" t="s">
        <v>2903</v>
      </c>
      <c r="B74" s="864"/>
      <c r="C74" s="872">
        <v>0</v>
      </c>
      <c r="D74" s="872">
        <v>0</v>
      </c>
    </row>
    <row r="75" spans="1:4" ht="21.75" customHeight="1">
      <c r="A75" s="863"/>
      <c r="B75" s="873"/>
      <c r="C75" s="872"/>
      <c r="D75" s="872"/>
    </row>
    <row r="76" spans="1:4" ht="21.75" customHeight="1">
      <c r="A76" s="866" t="s">
        <v>2932</v>
      </c>
      <c r="B76" s="869">
        <f>+B67+B68-B72+B74</f>
        <v>-4679887264.1999969</v>
      </c>
      <c r="C76" s="869">
        <f>+C67+C68-C72+C74</f>
        <v>-5254215734.7900009</v>
      </c>
      <c r="D76" s="869">
        <f>+D67+D68-D72+D74</f>
        <v>-3535959521.1199951</v>
      </c>
    </row>
    <row r="77" spans="1:4" ht="21.75" customHeight="1" thickBot="1">
      <c r="A77" s="883" t="s">
        <v>2933</v>
      </c>
      <c r="B77" s="877">
        <f>+B76-B68</f>
        <v>-5796358748.0299969</v>
      </c>
      <c r="C77" s="877">
        <f>+C76-C68</f>
        <v>-6369273583.3900013</v>
      </c>
      <c r="D77" s="877">
        <f>+D76-D68</f>
        <v>-4651017369.7199955</v>
      </c>
    </row>
    <row r="78" spans="1:4">
      <c r="B78" s="897"/>
      <c r="C78" s="897"/>
      <c r="D78" s="897"/>
    </row>
    <row r="79" spans="1:4">
      <c r="B79" s="897"/>
      <c r="C79" s="897"/>
      <c r="D79" s="897"/>
    </row>
    <row r="80" spans="1:4">
      <c r="B80" s="897"/>
      <c r="C80" s="897"/>
      <c r="D80" s="897"/>
    </row>
    <row r="81" spans="2:4">
      <c r="B81" s="897"/>
      <c r="C81" s="897"/>
      <c r="D81" s="897"/>
    </row>
    <row r="82" spans="2:4">
      <c r="B82" s="897"/>
      <c r="C82" s="897"/>
      <c r="D82" s="897"/>
    </row>
    <row r="83" spans="2:4">
      <c r="B83" s="897"/>
      <c r="C83" s="897"/>
      <c r="D83" s="897"/>
    </row>
    <row r="84" spans="2:4">
      <c r="B84" s="897"/>
      <c r="C84" s="897"/>
      <c r="D84" s="897"/>
    </row>
    <row r="85" spans="2:4">
      <c r="B85" s="897"/>
      <c r="C85" s="897"/>
      <c r="D85" s="897"/>
    </row>
    <row r="86" spans="2:4">
      <c r="B86" s="897"/>
      <c r="C86" s="897"/>
      <c r="D86" s="897"/>
    </row>
    <row r="87" spans="2:4">
      <c r="B87" s="897"/>
      <c r="C87" s="897"/>
      <c r="D87" s="897"/>
    </row>
    <row r="88" spans="2:4">
      <c r="B88" s="897"/>
      <c r="C88" s="897"/>
      <c r="D88" s="897"/>
    </row>
    <row r="89" spans="2:4">
      <c r="B89" s="897"/>
      <c r="C89" s="897"/>
      <c r="D89" s="897"/>
    </row>
    <row r="90" spans="2:4">
      <c r="B90" s="897"/>
      <c r="C90" s="897"/>
      <c r="D90" s="897"/>
    </row>
    <row r="91" spans="2:4">
      <c r="B91" s="897"/>
      <c r="C91" s="897"/>
      <c r="D91" s="897"/>
    </row>
    <row r="92" spans="2:4">
      <c r="B92" s="897"/>
      <c r="C92" s="897"/>
      <c r="D92" s="897"/>
    </row>
    <row r="93" spans="2:4">
      <c r="B93" s="897"/>
      <c r="C93" s="897"/>
      <c r="D93" s="897"/>
    </row>
    <row r="94" spans="2:4">
      <c r="B94" s="897"/>
      <c r="C94" s="897"/>
      <c r="D94" s="897"/>
    </row>
    <row r="95" spans="2:4">
      <c r="B95" s="897"/>
      <c r="C95" s="897"/>
      <c r="D95" s="897"/>
    </row>
    <row r="96" spans="2:4">
      <c r="B96" s="897"/>
      <c r="C96" s="897"/>
      <c r="D96" s="897"/>
    </row>
    <row r="97" spans="2:4">
      <c r="B97" s="897"/>
      <c r="C97" s="897"/>
      <c r="D97" s="897"/>
    </row>
    <row r="98" spans="2:4">
      <c r="B98" s="897"/>
      <c r="C98" s="897"/>
      <c r="D98" s="897"/>
    </row>
    <row r="99" spans="2:4">
      <c r="B99" s="897"/>
      <c r="C99" s="897"/>
      <c r="D99" s="897"/>
    </row>
    <row r="100" spans="2:4">
      <c r="B100" s="897"/>
      <c r="C100" s="897"/>
      <c r="D100" s="897"/>
    </row>
    <row r="101" spans="2:4">
      <c r="B101" s="897"/>
      <c r="C101" s="897"/>
      <c r="D101" s="897"/>
    </row>
    <row r="102" spans="2:4">
      <c r="B102" s="897"/>
      <c r="C102" s="897"/>
      <c r="D102" s="897"/>
    </row>
  </sheetData>
  <mergeCells count="23">
    <mergeCell ref="A38:A39"/>
    <mergeCell ref="B38:B39"/>
    <mergeCell ref="C38:C39"/>
    <mergeCell ref="D38:D39"/>
    <mergeCell ref="A2:D2"/>
    <mergeCell ref="A4:D4"/>
    <mergeCell ref="A6:D6"/>
    <mergeCell ref="A9:D9"/>
    <mergeCell ref="A10:D10"/>
    <mergeCell ref="A11:D11"/>
    <mergeCell ref="A12:D12"/>
    <mergeCell ref="A14:A15"/>
    <mergeCell ref="B14:B15"/>
    <mergeCell ref="C14:C15"/>
    <mergeCell ref="D14:D15"/>
    <mergeCell ref="A49:A50"/>
    <mergeCell ref="B49:B50"/>
    <mergeCell ref="C49:C50"/>
    <mergeCell ref="D49:D50"/>
    <mergeCell ref="A65:A66"/>
    <mergeCell ref="B65:B66"/>
    <mergeCell ref="C65:C66"/>
    <mergeCell ref="D65:D66"/>
  </mergeCells>
  <pageMargins left="0.65" right="0.23622047244094491" top="0.75" bottom="0.31" header="0.31496062992125984" footer="0.31496062992125984"/>
  <pageSetup scale="38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01"/>
  <sheetViews>
    <sheetView showGridLines="0" topLeftCell="A9" zoomScale="84" zoomScaleNormal="84" workbookViewId="0">
      <pane xSplit="1" ySplit="3" topLeftCell="B30" activePane="bottomRight" state="frozen"/>
      <selection activeCell="A9" sqref="A9"/>
      <selection pane="topRight" activeCell="B9" sqref="B9"/>
      <selection pane="bottomLeft" activeCell="A12" sqref="A12"/>
      <selection pane="bottomRight" activeCell="B47" sqref="B47"/>
    </sheetView>
  </sheetViews>
  <sheetFormatPr baseColWidth="10" defaultRowHeight="15"/>
  <cols>
    <col min="1" max="1" width="43.5703125" customWidth="1"/>
    <col min="2" max="7" width="16.140625" customWidth="1"/>
    <col min="9" max="9" width="17.85546875" bestFit="1" customWidth="1"/>
  </cols>
  <sheetData>
    <row r="1" spans="1:7" ht="18.75">
      <c r="A1" s="898" t="s">
        <v>2934</v>
      </c>
    </row>
    <row r="2" spans="1:7" ht="18.75">
      <c r="A2" s="899"/>
    </row>
    <row r="3" spans="1:7" ht="18.75">
      <c r="A3" s="899"/>
    </row>
    <row r="4" spans="1:7" ht="9" customHeight="1" thickBot="1">
      <c r="A4" s="899"/>
    </row>
    <row r="5" spans="1:7">
      <c r="A5" s="1920" t="s">
        <v>2887</v>
      </c>
      <c r="B5" s="1921"/>
      <c r="C5" s="1921"/>
      <c r="D5" s="1921"/>
      <c r="E5" s="1921"/>
      <c r="F5" s="1921"/>
      <c r="G5" s="1922"/>
    </row>
    <row r="6" spans="1:7">
      <c r="A6" s="1923" t="s">
        <v>2935</v>
      </c>
      <c r="B6" s="1924"/>
      <c r="C6" s="1924"/>
      <c r="D6" s="1924"/>
      <c r="E6" s="1924"/>
      <c r="F6" s="1924"/>
      <c r="G6" s="1925"/>
    </row>
    <row r="7" spans="1:7">
      <c r="A7" s="1923" t="s">
        <v>2936</v>
      </c>
      <c r="B7" s="1924"/>
      <c r="C7" s="1924"/>
      <c r="D7" s="1924"/>
      <c r="E7" s="1924"/>
      <c r="F7" s="1924"/>
      <c r="G7" s="1925"/>
    </row>
    <row r="8" spans="1:7" ht="15.75" thickBot="1">
      <c r="A8" s="1926" t="s">
        <v>2843</v>
      </c>
      <c r="B8" s="1927"/>
      <c r="C8" s="1927"/>
      <c r="D8" s="1927"/>
      <c r="E8" s="1927"/>
      <c r="F8" s="1927"/>
      <c r="G8" s="1928"/>
    </row>
    <row r="9" spans="1:7" ht="15.75" thickBot="1">
      <c r="A9" s="1929" t="s">
        <v>2937</v>
      </c>
      <c r="B9" s="1931" t="s">
        <v>2938</v>
      </c>
      <c r="C9" s="1932"/>
      <c r="D9" s="1932"/>
      <c r="E9" s="1932"/>
      <c r="F9" s="1933"/>
      <c r="G9" s="1934" t="s">
        <v>2939</v>
      </c>
    </row>
    <row r="10" spans="1:7" s="628" customFormat="1" ht="40.5" customHeight="1" thickBot="1">
      <c r="A10" s="1930"/>
      <c r="B10" s="900" t="s">
        <v>2940</v>
      </c>
      <c r="C10" s="901" t="s">
        <v>2941</v>
      </c>
      <c r="D10" s="901" t="s">
        <v>2942</v>
      </c>
      <c r="E10" s="901" t="s">
        <v>2892</v>
      </c>
      <c r="F10" s="902" t="s">
        <v>2943</v>
      </c>
      <c r="G10" s="1935"/>
    </row>
    <row r="11" spans="1:7" ht="4.5" customHeight="1">
      <c r="A11" s="903"/>
      <c r="B11" s="904"/>
      <c r="C11" s="904"/>
      <c r="D11" s="904"/>
      <c r="E11" s="904"/>
      <c r="F11" s="904"/>
      <c r="G11" s="904"/>
    </row>
    <row r="12" spans="1:7">
      <c r="A12" s="905" t="s">
        <v>2944</v>
      </c>
      <c r="B12" s="906"/>
      <c r="C12" s="906"/>
      <c r="D12" s="906"/>
      <c r="E12" s="906"/>
      <c r="F12" s="906"/>
      <c r="G12" s="906"/>
    </row>
    <row r="13" spans="1:7" ht="11.25" customHeight="1">
      <c r="A13" s="907" t="s">
        <v>2945</v>
      </c>
      <c r="B13" s="906">
        <v>1418344688</v>
      </c>
      <c r="C13" s="906">
        <v>0</v>
      </c>
      <c r="D13" s="906">
        <f>B13+C13</f>
        <v>1418344688</v>
      </c>
      <c r="E13" s="906">
        <v>1621870626.9000001</v>
      </c>
      <c r="F13" s="906">
        <f>E13</f>
        <v>1621870626.9000001</v>
      </c>
      <c r="G13" s="906">
        <f>F13-B13</f>
        <v>203525938.9000001</v>
      </c>
    </row>
    <row r="14" spans="1:7" ht="11.25" customHeight="1">
      <c r="A14" s="907" t="s">
        <v>2946</v>
      </c>
      <c r="B14" s="906">
        <v>0</v>
      </c>
      <c r="C14" s="906">
        <v>0</v>
      </c>
      <c r="D14" s="906">
        <f t="shared" ref="D14:D19" si="0">B14+C14</f>
        <v>0</v>
      </c>
      <c r="E14" s="906">
        <v>0</v>
      </c>
      <c r="F14" s="906">
        <f t="shared" ref="F14:F15" si="1">E14</f>
        <v>0</v>
      </c>
      <c r="G14" s="906">
        <f t="shared" ref="G14:G76" si="2">F14-B14</f>
        <v>0</v>
      </c>
    </row>
    <row r="15" spans="1:7" ht="11.25" customHeight="1">
      <c r="A15" s="907" t="s">
        <v>2947</v>
      </c>
      <c r="B15" s="906">
        <v>0</v>
      </c>
      <c r="C15" s="906">
        <v>0</v>
      </c>
      <c r="D15" s="906">
        <f t="shared" si="0"/>
        <v>0</v>
      </c>
      <c r="E15" s="906">
        <v>0</v>
      </c>
      <c r="F15" s="906">
        <f t="shared" si="1"/>
        <v>0</v>
      </c>
      <c r="G15" s="906">
        <f t="shared" si="2"/>
        <v>0</v>
      </c>
    </row>
    <row r="16" spans="1:7" ht="11.25" customHeight="1">
      <c r="A16" s="907" t="s">
        <v>2948</v>
      </c>
      <c r="B16" s="906">
        <v>1666385595</v>
      </c>
      <c r="C16" s="906">
        <v>0</v>
      </c>
      <c r="D16" s="906">
        <f t="shared" si="0"/>
        <v>1666385595</v>
      </c>
      <c r="E16" s="906">
        <v>1913333053.29</v>
      </c>
      <c r="F16" s="906">
        <f>E16</f>
        <v>1913333053.29</v>
      </c>
      <c r="G16" s="906">
        <f>F16-B16</f>
        <v>246947458.28999996</v>
      </c>
    </row>
    <row r="17" spans="1:7" ht="11.25" customHeight="1">
      <c r="A17" s="907" t="s">
        <v>2949</v>
      </c>
      <c r="B17" s="906">
        <v>116531800</v>
      </c>
      <c r="C17" s="906">
        <v>0</v>
      </c>
      <c r="D17" s="906">
        <f t="shared" si="0"/>
        <v>116531800</v>
      </c>
      <c r="E17" s="906">
        <v>266343421.56000003</v>
      </c>
      <c r="F17" s="906">
        <f>E17</f>
        <v>266343421.56000003</v>
      </c>
      <c r="G17" s="906">
        <f>F17-B17</f>
        <v>149811621.56000003</v>
      </c>
    </row>
    <row r="18" spans="1:7" ht="11.25" customHeight="1">
      <c r="A18" s="907" t="s">
        <v>2950</v>
      </c>
      <c r="B18" s="906">
        <v>17457284</v>
      </c>
      <c r="C18" s="906">
        <v>0</v>
      </c>
      <c r="D18" s="906">
        <f t="shared" si="0"/>
        <v>17457284</v>
      </c>
      <c r="E18" s="906">
        <v>164144807.54999998</v>
      </c>
      <c r="F18" s="906">
        <f>E18</f>
        <v>164144807.54999998</v>
      </c>
      <c r="G18" s="906">
        <f>F18-B18</f>
        <v>146687523.54999998</v>
      </c>
    </row>
    <row r="19" spans="1:7" ht="11.25" customHeight="1">
      <c r="A19" s="907" t="s">
        <v>2951</v>
      </c>
      <c r="B19" s="906">
        <v>0</v>
      </c>
      <c r="C19" s="906">
        <v>0</v>
      </c>
      <c r="D19" s="906">
        <f t="shared" si="0"/>
        <v>0</v>
      </c>
      <c r="E19" s="906">
        <v>0</v>
      </c>
      <c r="F19" s="906">
        <f>E19</f>
        <v>0</v>
      </c>
      <c r="G19" s="906">
        <f t="shared" si="2"/>
        <v>0</v>
      </c>
    </row>
    <row r="20" spans="1:7" ht="11.25" customHeight="1">
      <c r="A20" s="907" t="s">
        <v>2952</v>
      </c>
      <c r="B20" s="906">
        <f>B22+B23+B24+B25+B26+B27+B28+B29+B30+B31+B32</f>
        <v>24117999267</v>
      </c>
      <c r="C20" s="906">
        <f t="shared" ref="C20" si="3">C22+C23+C24+C25+C26+C27+C28+C29+C30+C31+C32</f>
        <v>0</v>
      </c>
      <c r="D20" s="906">
        <f>D22+D23+D24+D25+D26+D27+D28+D29+D30+D31+D32</f>
        <v>24117999267</v>
      </c>
      <c r="E20" s="906">
        <f>E22+E23+E24+E25+E26+E27+E28+E29+E30+E31+E32</f>
        <v>28255481801</v>
      </c>
      <c r="F20" s="906">
        <f>F22+F23+F24+F25+F26+F27+F28+F29+F30+F31+F32</f>
        <v>28255481801</v>
      </c>
      <c r="G20" s="906">
        <f>G22+G23+G24+G25+G26+G27+G28+G29+G30+G31+G32</f>
        <v>4137482534</v>
      </c>
    </row>
    <row r="21" spans="1:7" ht="11.25" customHeight="1">
      <c r="A21" s="907" t="s">
        <v>2953</v>
      </c>
      <c r="B21" s="908"/>
      <c r="C21" s="908"/>
      <c r="D21" s="908"/>
      <c r="E21" s="908"/>
      <c r="F21" s="908"/>
      <c r="G21" s="908"/>
    </row>
    <row r="22" spans="1:7" ht="11.25" customHeight="1">
      <c r="A22" s="909" t="s">
        <v>2954</v>
      </c>
      <c r="B22" s="908">
        <v>19452511045</v>
      </c>
      <c r="C22" s="908">
        <v>0</v>
      </c>
      <c r="D22" s="908">
        <f t="shared" ref="D22:D85" si="4">B22+C22</f>
        <v>19452511045</v>
      </c>
      <c r="E22" s="908">
        <v>22884721488</v>
      </c>
      <c r="F22" s="908">
        <f t="shared" ref="F22:F30" si="5">E22</f>
        <v>22884721488</v>
      </c>
      <c r="G22" s="908">
        <f>F22-B22</f>
        <v>3432210443</v>
      </c>
    </row>
    <row r="23" spans="1:7" ht="11.25" customHeight="1">
      <c r="A23" s="909" t="s">
        <v>2955</v>
      </c>
      <c r="B23" s="908">
        <v>1548125511</v>
      </c>
      <c r="C23" s="908">
        <v>0</v>
      </c>
      <c r="D23" s="908">
        <f t="shared" si="4"/>
        <v>1548125511</v>
      </c>
      <c r="E23" s="908">
        <v>1571153384</v>
      </c>
      <c r="F23" s="908">
        <f t="shared" si="5"/>
        <v>1571153384</v>
      </c>
      <c r="G23" s="908">
        <f>F23-B23</f>
        <v>23027873</v>
      </c>
    </row>
    <row r="24" spans="1:7" ht="11.25" customHeight="1">
      <c r="A24" s="909" t="s">
        <v>2956</v>
      </c>
      <c r="B24" s="908">
        <v>985426858</v>
      </c>
      <c r="C24" s="908">
        <v>0</v>
      </c>
      <c r="D24" s="908">
        <f t="shared" si="4"/>
        <v>985426858</v>
      </c>
      <c r="E24" s="908">
        <v>1077712408</v>
      </c>
      <c r="F24" s="908">
        <f t="shared" si="5"/>
        <v>1077712408</v>
      </c>
      <c r="G24" s="908">
        <f>F24-B24</f>
        <v>92285550</v>
      </c>
    </row>
    <row r="25" spans="1:7" ht="11.25" customHeight="1">
      <c r="A25" s="909" t="s">
        <v>2957</v>
      </c>
      <c r="B25" s="908">
        <v>463726991</v>
      </c>
      <c r="C25" s="908">
        <v>0</v>
      </c>
      <c r="D25" s="908">
        <f t="shared" si="4"/>
        <v>463726991</v>
      </c>
      <c r="E25" s="908">
        <v>452857134</v>
      </c>
      <c r="F25" s="908">
        <f t="shared" si="5"/>
        <v>452857134</v>
      </c>
      <c r="G25" s="908">
        <f>F25-B25</f>
        <v>-10869857</v>
      </c>
    </row>
    <row r="26" spans="1:7">
      <c r="A26" s="909" t="s">
        <v>2958</v>
      </c>
      <c r="B26" s="908">
        <v>0</v>
      </c>
      <c r="C26" s="908">
        <v>0</v>
      </c>
      <c r="D26" s="908">
        <f t="shared" si="4"/>
        <v>0</v>
      </c>
      <c r="E26" s="908">
        <v>0</v>
      </c>
      <c r="F26" s="908">
        <f t="shared" si="5"/>
        <v>0</v>
      </c>
      <c r="G26" s="908">
        <f t="shared" si="2"/>
        <v>0</v>
      </c>
    </row>
    <row r="27" spans="1:7" ht="22.5">
      <c r="A27" s="909" t="s">
        <v>2959</v>
      </c>
      <c r="B27" s="908">
        <v>298518069</v>
      </c>
      <c r="C27" s="908">
        <v>0</v>
      </c>
      <c r="D27" s="908">
        <f t="shared" si="4"/>
        <v>298518069</v>
      </c>
      <c r="E27" s="908">
        <v>310711657</v>
      </c>
      <c r="F27" s="908">
        <f t="shared" si="5"/>
        <v>310711657</v>
      </c>
      <c r="G27" s="908">
        <f>F27-B27</f>
        <v>12193588</v>
      </c>
    </row>
    <row r="28" spans="1:7" ht="24" customHeight="1">
      <c r="A28" s="909" t="s">
        <v>2960</v>
      </c>
      <c r="B28" s="908">
        <v>0</v>
      </c>
      <c r="C28" s="908">
        <v>0</v>
      </c>
      <c r="D28" s="908">
        <f t="shared" si="4"/>
        <v>0</v>
      </c>
      <c r="E28" s="908">
        <v>0</v>
      </c>
      <c r="F28" s="908">
        <f t="shared" si="5"/>
        <v>0</v>
      </c>
      <c r="G28" s="908">
        <f t="shared" ref="G28:G29" si="6">F28-B28</f>
        <v>0</v>
      </c>
    </row>
    <row r="29" spans="1:7">
      <c r="A29" s="909" t="s">
        <v>2961</v>
      </c>
      <c r="B29" s="908">
        <v>0</v>
      </c>
      <c r="C29" s="908">
        <v>0</v>
      </c>
      <c r="D29" s="908">
        <f t="shared" si="4"/>
        <v>0</v>
      </c>
      <c r="E29" s="908">
        <v>0</v>
      </c>
      <c r="F29" s="908">
        <f t="shared" si="5"/>
        <v>0</v>
      </c>
      <c r="G29" s="908">
        <f t="shared" si="6"/>
        <v>0</v>
      </c>
    </row>
    <row r="30" spans="1:7">
      <c r="A30" s="909" t="s">
        <v>2962</v>
      </c>
      <c r="B30" s="908">
        <v>433128741</v>
      </c>
      <c r="C30" s="908">
        <v>0</v>
      </c>
      <c r="D30" s="908">
        <f t="shared" si="4"/>
        <v>433128741</v>
      </c>
      <c r="E30" s="908">
        <v>415637379</v>
      </c>
      <c r="F30" s="908">
        <f t="shared" si="5"/>
        <v>415637379</v>
      </c>
      <c r="G30" s="908">
        <f>F30-B30</f>
        <v>-17491362</v>
      </c>
    </row>
    <row r="31" spans="1:7">
      <c r="A31" s="909" t="s">
        <v>2963</v>
      </c>
      <c r="B31" s="908">
        <v>936562052</v>
      </c>
      <c r="C31" s="908">
        <v>0</v>
      </c>
      <c r="D31" s="908">
        <f>B31+C31</f>
        <v>936562052</v>
      </c>
      <c r="E31" s="908">
        <v>1489610326</v>
      </c>
      <c r="F31" s="908">
        <f>E31</f>
        <v>1489610326</v>
      </c>
      <c r="G31" s="908">
        <f>F31-B31</f>
        <v>553048274</v>
      </c>
    </row>
    <row r="32" spans="1:7" ht="22.5">
      <c r="A32" s="909" t="s">
        <v>2964</v>
      </c>
      <c r="B32" s="908">
        <v>0</v>
      </c>
      <c r="C32" s="908">
        <v>0</v>
      </c>
      <c r="D32" s="908">
        <f t="shared" si="4"/>
        <v>0</v>
      </c>
      <c r="E32" s="908">
        <v>53078025</v>
      </c>
      <c r="F32" s="908">
        <f>E32</f>
        <v>53078025</v>
      </c>
      <c r="G32" s="908">
        <f>F32-B32</f>
        <v>53078025</v>
      </c>
    </row>
    <row r="33" spans="1:9" ht="11.25" customHeight="1">
      <c r="A33" s="907" t="s">
        <v>2965</v>
      </c>
      <c r="B33" s="906">
        <f>B35+B36+B37+B38+B39</f>
        <v>3286097785</v>
      </c>
      <c r="C33" s="906">
        <f t="shared" ref="C33:D33" si="7">C35+C36+C37+C38+C39</f>
        <v>0</v>
      </c>
      <c r="D33" s="906">
        <f t="shared" si="7"/>
        <v>3286097785</v>
      </c>
      <c r="E33" s="906">
        <f>E35+E36+E37+E38+E39</f>
        <v>3300939229</v>
      </c>
      <c r="F33" s="906">
        <f>F35+F36+F37+F38+F39</f>
        <v>3300939229</v>
      </c>
      <c r="G33" s="906">
        <f>G35+G36+G37+G38+G39</f>
        <v>14841444</v>
      </c>
    </row>
    <row r="34" spans="1:9" ht="11.25" customHeight="1">
      <c r="A34" s="907" t="s">
        <v>2966</v>
      </c>
      <c r="B34" s="908"/>
      <c r="C34" s="908"/>
      <c r="D34" s="908"/>
      <c r="E34" s="908"/>
      <c r="F34" s="908"/>
      <c r="G34" s="908">
        <f t="shared" si="2"/>
        <v>0</v>
      </c>
    </row>
    <row r="35" spans="1:9" ht="11.25" customHeight="1">
      <c r="A35" s="909" t="s">
        <v>2967</v>
      </c>
      <c r="B35" s="908">
        <v>0</v>
      </c>
      <c r="C35" s="908">
        <v>0</v>
      </c>
      <c r="D35" s="908">
        <f>B35+C35</f>
        <v>0</v>
      </c>
      <c r="E35" s="908">
        <v>0</v>
      </c>
      <c r="F35" s="908">
        <f t="shared" ref="F35:F41" si="8">E35</f>
        <v>0</v>
      </c>
      <c r="G35" s="908">
        <f>F35-B35</f>
        <v>0</v>
      </c>
    </row>
    <row r="36" spans="1:9" ht="11.25" customHeight="1">
      <c r="A36" s="909" t="s">
        <v>2968</v>
      </c>
      <c r="B36" s="908">
        <v>36022732</v>
      </c>
      <c r="C36" s="908">
        <v>0</v>
      </c>
      <c r="D36" s="908">
        <f>B36+C36</f>
        <v>36022732</v>
      </c>
      <c r="E36" s="908">
        <v>36912792</v>
      </c>
      <c r="F36" s="908">
        <f t="shared" si="8"/>
        <v>36912792</v>
      </c>
      <c r="G36" s="908">
        <f>F36-B36</f>
        <v>890060</v>
      </c>
    </row>
    <row r="37" spans="1:9" ht="11.25" customHeight="1">
      <c r="A37" s="909" t="s">
        <v>2969</v>
      </c>
      <c r="B37" s="908">
        <v>116893087</v>
      </c>
      <c r="C37" s="908">
        <v>0</v>
      </c>
      <c r="D37" s="908">
        <f t="shared" si="4"/>
        <v>116893087</v>
      </c>
      <c r="E37" s="908">
        <v>186782231</v>
      </c>
      <c r="F37" s="908">
        <f t="shared" si="8"/>
        <v>186782231</v>
      </c>
      <c r="G37" s="908">
        <f>F37-B37</f>
        <v>69889144</v>
      </c>
    </row>
    <row r="38" spans="1:9" ht="22.5">
      <c r="A38" s="909" t="s">
        <v>2970</v>
      </c>
      <c r="B38" s="908">
        <v>7228794</v>
      </c>
      <c r="C38" s="908">
        <v>0</v>
      </c>
      <c r="D38" s="908">
        <f t="shared" si="4"/>
        <v>7228794</v>
      </c>
      <c r="E38" s="908">
        <v>9833936</v>
      </c>
      <c r="F38" s="908">
        <f t="shared" si="8"/>
        <v>9833936</v>
      </c>
      <c r="G38" s="908">
        <f>F38-B38</f>
        <v>2605142</v>
      </c>
    </row>
    <row r="39" spans="1:9" ht="11.25" customHeight="1">
      <c r="A39" s="909" t="s">
        <v>2971</v>
      </c>
      <c r="B39" s="908">
        <v>3125953172</v>
      </c>
      <c r="C39" s="908">
        <v>0</v>
      </c>
      <c r="D39" s="908">
        <f>B39+C39</f>
        <v>3125953172</v>
      </c>
      <c r="E39" s="908">
        <v>3067410270</v>
      </c>
      <c r="F39" s="908">
        <f t="shared" si="8"/>
        <v>3067410270</v>
      </c>
      <c r="G39" s="908">
        <f>F39-B39</f>
        <v>-58542902</v>
      </c>
    </row>
    <row r="40" spans="1:9" ht="11.25" customHeight="1">
      <c r="A40" s="907" t="s">
        <v>2972</v>
      </c>
      <c r="B40" s="908">
        <v>0</v>
      </c>
      <c r="C40" s="908">
        <v>0</v>
      </c>
      <c r="D40" s="908">
        <f t="shared" si="4"/>
        <v>0</v>
      </c>
      <c r="E40" s="908">
        <v>0</v>
      </c>
      <c r="F40" s="908">
        <f t="shared" si="8"/>
        <v>0</v>
      </c>
      <c r="G40" s="908">
        <f t="shared" si="2"/>
        <v>0</v>
      </c>
    </row>
    <row r="41" spans="1:9" ht="11.25" customHeight="1">
      <c r="A41" s="907" t="s">
        <v>2973</v>
      </c>
      <c r="B41" s="908">
        <v>0</v>
      </c>
      <c r="C41" s="908">
        <v>0</v>
      </c>
      <c r="D41" s="908">
        <f t="shared" si="4"/>
        <v>0</v>
      </c>
      <c r="E41" s="908">
        <v>0</v>
      </c>
      <c r="F41" s="908">
        <f t="shared" si="8"/>
        <v>0</v>
      </c>
      <c r="G41" s="908">
        <f t="shared" si="2"/>
        <v>0</v>
      </c>
    </row>
    <row r="42" spans="1:9" ht="11.25" customHeight="1">
      <c r="A42" s="909" t="s">
        <v>2974</v>
      </c>
      <c r="B42" s="908">
        <v>0</v>
      </c>
      <c r="C42" s="908">
        <v>0</v>
      </c>
      <c r="D42" s="908">
        <f t="shared" si="4"/>
        <v>0</v>
      </c>
      <c r="E42" s="908">
        <v>0</v>
      </c>
      <c r="F42" s="908">
        <v>0</v>
      </c>
      <c r="G42" s="908">
        <f t="shared" si="2"/>
        <v>0</v>
      </c>
    </row>
    <row r="43" spans="1:9">
      <c r="A43" s="907" t="s">
        <v>2975</v>
      </c>
      <c r="B43" s="908">
        <v>0</v>
      </c>
      <c r="C43" s="908">
        <v>0</v>
      </c>
      <c r="D43" s="908">
        <f t="shared" si="4"/>
        <v>0</v>
      </c>
      <c r="E43" s="908">
        <v>0</v>
      </c>
      <c r="F43" s="908">
        <f t="shared" ref="F43" si="9">F44+F45</f>
        <v>0</v>
      </c>
      <c r="G43" s="908">
        <f t="shared" si="2"/>
        <v>0</v>
      </c>
    </row>
    <row r="44" spans="1:9">
      <c r="A44" s="909" t="s">
        <v>2976</v>
      </c>
      <c r="B44" s="908">
        <v>0</v>
      </c>
      <c r="C44" s="908">
        <v>0</v>
      </c>
      <c r="D44" s="908">
        <f t="shared" si="4"/>
        <v>0</v>
      </c>
      <c r="E44" s="908">
        <v>0</v>
      </c>
      <c r="F44" s="908">
        <v>0</v>
      </c>
      <c r="G44" s="908">
        <f t="shared" si="2"/>
        <v>0</v>
      </c>
    </row>
    <row r="45" spans="1:9">
      <c r="A45" s="909" t="s">
        <v>2977</v>
      </c>
      <c r="B45" s="908">
        <v>0</v>
      </c>
      <c r="C45" s="908">
        <v>0</v>
      </c>
      <c r="D45" s="908">
        <f t="shared" si="4"/>
        <v>0</v>
      </c>
      <c r="E45" s="908">
        <v>0</v>
      </c>
      <c r="F45" s="908">
        <v>0</v>
      </c>
      <c r="G45" s="908">
        <f>F45-B45</f>
        <v>0</v>
      </c>
    </row>
    <row r="46" spans="1:9" ht="9.75" customHeight="1">
      <c r="A46" s="612"/>
      <c r="B46" s="910"/>
      <c r="C46" s="910"/>
      <c r="D46" s="908"/>
      <c r="E46" s="910"/>
      <c r="F46" s="910"/>
      <c r="G46" s="908"/>
    </row>
    <row r="47" spans="1:9" ht="22.5">
      <c r="A47" s="905" t="s">
        <v>2978</v>
      </c>
      <c r="B47" s="911">
        <f>B13+B14+B15+B16+B17+B18+B19+B20+B33+B40+B41+B43</f>
        <v>30622816419</v>
      </c>
      <c r="C47" s="911">
        <f>C13+C14+C15+C16+C17+C18+C19+C20+C33+C40+C41+C43</f>
        <v>0</v>
      </c>
      <c r="D47" s="906">
        <f>B47+C47</f>
        <v>30622816419</v>
      </c>
      <c r="E47" s="911">
        <f>E13+E14+E15+E16+E17+E18+E19+E20+E33+E40+E41+E43</f>
        <v>35522112939.300003</v>
      </c>
      <c r="F47" s="911">
        <f>F13+F14+F15+F16+F17+F18+F19+F20+F33+F40+F41+F43</f>
        <v>35522112939.300003</v>
      </c>
      <c r="G47" s="911">
        <f>G13+G14+G15+G16+G17+G18+G19+G20+G33+G40+G41+G43</f>
        <v>4899296520.3000002</v>
      </c>
      <c r="I47" s="805"/>
    </row>
    <row r="48" spans="1:9">
      <c r="A48" s="612"/>
      <c r="B48" s="910"/>
      <c r="C48" s="910"/>
      <c r="D48" s="908"/>
      <c r="E48" s="910"/>
      <c r="F48" s="910"/>
      <c r="G48" s="908"/>
      <c r="I48" s="805"/>
    </row>
    <row r="49" spans="1:7" ht="29.25" customHeight="1">
      <c r="A49" s="905" t="s">
        <v>2979</v>
      </c>
      <c r="B49" s="910"/>
      <c r="C49" s="912"/>
      <c r="D49" s="913"/>
      <c r="E49" s="912"/>
      <c r="F49" s="912"/>
      <c r="G49" s="906">
        <f>G47</f>
        <v>4899296520.3000002</v>
      </c>
    </row>
    <row r="50" spans="1:7" ht="7.5" customHeight="1">
      <c r="A50" s="612"/>
      <c r="B50" s="910"/>
      <c r="C50" s="910"/>
      <c r="D50" s="908"/>
      <c r="E50" s="910"/>
      <c r="F50" s="910"/>
      <c r="G50" s="908"/>
    </row>
    <row r="51" spans="1:7">
      <c r="A51" s="905" t="s">
        <v>2980</v>
      </c>
      <c r="B51" s="906"/>
      <c r="C51" s="906"/>
      <c r="D51" s="908"/>
      <c r="E51" s="906"/>
      <c r="F51" s="906"/>
      <c r="G51" s="908"/>
    </row>
    <row r="52" spans="1:7">
      <c r="A52" s="907" t="s">
        <v>2981</v>
      </c>
      <c r="B52" s="906">
        <f>B54+B56+B58+B60+B62+B64+B66+B68</f>
        <v>47782116834</v>
      </c>
      <c r="C52" s="906">
        <f>C54+C56+C58+C60+C62+C64+C66+C68</f>
        <v>0</v>
      </c>
      <c r="D52" s="906">
        <f>B52+C52</f>
        <v>47782116834</v>
      </c>
      <c r="E52" s="906">
        <f>E54+E56+E58+E60+E62+E64+E66+E68</f>
        <v>48879624883.290001</v>
      </c>
      <c r="F52" s="906">
        <f>F54+F56+F58+F60+F62+F64+F66+F68</f>
        <v>48879624883.290001</v>
      </c>
      <c r="G52" s="906">
        <f>F52-B52</f>
        <v>1097508049.2900009</v>
      </c>
    </row>
    <row r="53" spans="1:7" ht="6" customHeight="1">
      <c r="A53" s="907"/>
      <c r="B53" s="908"/>
      <c r="C53" s="908"/>
      <c r="D53" s="908"/>
      <c r="E53" s="908"/>
      <c r="F53" s="908"/>
      <c r="G53" s="908"/>
    </row>
    <row r="54" spans="1:7" ht="22.5">
      <c r="A54" s="909" t="s">
        <v>2982</v>
      </c>
      <c r="B54" s="908">
        <v>26039105757</v>
      </c>
      <c r="C54" s="908">
        <v>0</v>
      </c>
      <c r="D54" s="908">
        <f t="shared" si="4"/>
        <v>26039105757</v>
      </c>
      <c r="E54" s="908">
        <v>27408487509.799999</v>
      </c>
      <c r="F54" s="908">
        <f>E54</f>
        <v>27408487509.799999</v>
      </c>
      <c r="G54" s="908">
        <f>F54-B54</f>
        <v>1369381752.7999992</v>
      </c>
    </row>
    <row r="55" spans="1:7" ht="4.5" customHeight="1">
      <c r="A55" s="909"/>
      <c r="B55" s="908"/>
      <c r="C55" s="908"/>
      <c r="D55" s="908"/>
      <c r="E55" s="908"/>
      <c r="F55" s="908"/>
      <c r="G55" s="908"/>
    </row>
    <row r="56" spans="1:7" ht="22.5">
      <c r="A56" s="909" t="s">
        <v>2983</v>
      </c>
      <c r="B56" s="908">
        <v>5389677224</v>
      </c>
      <c r="C56" s="908">
        <v>0</v>
      </c>
      <c r="D56" s="908">
        <f t="shared" si="4"/>
        <v>5389677224</v>
      </c>
      <c r="E56" s="908">
        <v>5486273730.1400003</v>
      </c>
      <c r="F56" s="908">
        <f>E56</f>
        <v>5486273730.1400003</v>
      </c>
      <c r="G56" s="908">
        <f>F56-B56</f>
        <v>96596506.140000343</v>
      </c>
    </row>
    <row r="57" spans="1:7" ht="8.25" customHeight="1">
      <c r="A57" s="909"/>
      <c r="B57" s="908"/>
      <c r="C57" s="908"/>
      <c r="D57" s="908">
        <f t="shared" si="4"/>
        <v>0</v>
      </c>
      <c r="E57" s="908"/>
      <c r="F57" s="908"/>
      <c r="G57" s="908"/>
    </row>
    <row r="58" spans="1:7" ht="22.5">
      <c r="A58" s="909" t="s">
        <v>2984</v>
      </c>
      <c r="B58" s="908">
        <v>8968336439</v>
      </c>
      <c r="C58" s="908">
        <v>0</v>
      </c>
      <c r="D58" s="908">
        <f t="shared" si="4"/>
        <v>8968336439</v>
      </c>
      <c r="E58" s="908">
        <v>8466835586</v>
      </c>
      <c r="F58" s="908">
        <f>E58</f>
        <v>8466835586</v>
      </c>
      <c r="G58" s="908">
        <f t="shared" si="2"/>
        <v>-501500853</v>
      </c>
    </row>
    <row r="59" spans="1:7" ht="6.75" customHeight="1">
      <c r="A59" s="909"/>
      <c r="B59" s="908"/>
      <c r="C59" s="908"/>
      <c r="D59" s="908"/>
      <c r="E59" s="908"/>
      <c r="F59" s="908"/>
      <c r="G59" s="908"/>
    </row>
    <row r="60" spans="1:7" ht="33.75">
      <c r="A60" s="909" t="s">
        <v>2985</v>
      </c>
      <c r="B60" s="908">
        <v>3098160973</v>
      </c>
      <c r="C60" s="908">
        <v>0</v>
      </c>
      <c r="D60" s="908">
        <f t="shared" si="4"/>
        <v>3098160973</v>
      </c>
      <c r="E60" s="908">
        <v>3106911401</v>
      </c>
      <c r="F60" s="908">
        <f>E60</f>
        <v>3106911401</v>
      </c>
      <c r="G60" s="908">
        <f t="shared" si="2"/>
        <v>8750428</v>
      </c>
    </row>
    <row r="61" spans="1:7" ht="4.5" customHeight="1">
      <c r="A61" s="909"/>
      <c r="B61" s="908"/>
      <c r="C61" s="908"/>
      <c r="D61" s="908"/>
      <c r="E61" s="908"/>
      <c r="F61" s="908"/>
      <c r="G61" s="908"/>
    </row>
    <row r="62" spans="1:7">
      <c r="A62" s="909" t="s">
        <v>2986</v>
      </c>
      <c r="B62" s="908">
        <v>1541918049</v>
      </c>
      <c r="C62" s="908">
        <v>0</v>
      </c>
      <c r="D62" s="908">
        <f t="shared" si="4"/>
        <v>1541918049</v>
      </c>
      <c r="E62" s="908">
        <v>1748124089.02</v>
      </c>
      <c r="F62" s="908">
        <f>E62</f>
        <v>1748124089.02</v>
      </c>
      <c r="G62" s="908">
        <f t="shared" si="2"/>
        <v>206206040.01999998</v>
      </c>
    </row>
    <row r="63" spans="1:7" ht="4.5" customHeight="1">
      <c r="A63" s="909"/>
      <c r="B63" s="908"/>
      <c r="C63" s="908"/>
      <c r="D63" s="908"/>
      <c r="E63" s="908"/>
      <c r="F63" s="908"/>
      <c r="G63" s="908"/>
    </row>
    <row r="64" spans="1:7" ht="22.5">
      <c r="A64" s="909" t="s">
        <v>2987</v>
      </c>
      <c r="B64" s="908">
        <v>174099342</v>
      </c>
      <c r="C64" s="908">
        <v>0</v>
      </c>
      <c r="D64" s="908">
        <f t="shared" si="4"/>
        <v>174099342</v>
      </c>
      <c r="E64" s="908">
        <v>179573544.33000001</v>
      </c>
      <c r="F64" s="908">
        <f>E64</f>
        <v>179573544.33000001</v>
      </c>
      <c r="G64" s="908">
        <f t="shared" si="2"/>
        <v>5474202.3300000131</v>
      </c>
    </row>
    <row r="65" spans="1:7" ht="5.25" customHeight="1">
      <c r="A65" s="909"/>
      <c r="B65" s="908"/>
      <c r="C65" s="908"/>
      <c r="D65" s="908"/>
      <c r="E65" s="908"/>
      <c r="F65" s="908">
        <f t="shared" ref="F65:F68" si="10">E65</f>
        <v>0</v>
      </c>
      <c r="G65" s="908"/>
    </row>
    <row r="66" spans="1:7" ht="22.5">
      <c r="A66" s="909" t="s">
        <v>2988</v>
      </c>
      <c r="B66" s="908">
        <v>222678586</v>
      </c>
      <c r="C66" s="908">
        <v>0</v>
      </c>
      <c r="D66" s="908">
        <f t="shared" si="4"/>
        <v>222678586</v>
      </c>
      <c r="E66" s="908">
        <v>220007608</v>
      </c>
      <c r="F66" s="908">
        <f t="shared" si="10"/>
        <v>220007608</v>
      </c>
      <c r="G66" s="908">
        <f t="shared" si="2"/>
        <v>-2670978</v>
      </c>
    </row>
    <row r="67" spans="1:7" ht="3.75" customHeight="1">
      <c r="A67" s="909"/>
      <c r="B67" s="908"/>
      <c r="C67" s="908"/>
      <c r="D67" s="908"/>
      <c r="E67" s="908"/>
      <c r="F67" s="908"/>
      <c r="G67" s="908"/>
    </row>
    <row r="68" spans="1:7" ht="22.5">
      <c r="A68" s="909" t="s">
        <v>2989</v>
      </c>
      <c r="B68" s="908">
        <v>2348140464</v>
      </c>
      <c r="C68" s="908">
        <v>0</v>
      </c>
      <c r="D68" s="908">
        <f t="shared" si="4"/>
        <v>2348140464</v>
      </c>
      <c r="E68" s="908">
        <v>2263411415</v>
      </c>
      <c r="F68" s="908">
        <f t="shared" si="10"/>
        <v>2263411415</v>
      </c>
      <c r="G68" s="908">
        <f t="shared" si="2"/>
        <v>-84729049</v>
      </c>
    </row>
    <row r="69" spans="1:7" ht="0.75" customHeight="1">
      <c r="A69" s="914"/>
      <c r="B69" s="915"/>
      <c r="C69" s="915"/>
      <c r="D69" s="915"/>
      <c r="E69" s="915"/>
      <c r="F69" s="915"/>
      <c r="G69" s="915"/>
    </row>
    <row r="70" spans="1:7">
      <c r="A70" s="907" t="s">
        <v>2990</v>
      </c>
      <c r="B70" s="908">
        <f>B72+B73+B74+B75</f>
        <v>2774888321</v>
      </c>
      <c r="C70" s="908">
        <f t="shared" ref="C70" si="11">C72+C73+C74+C75</f>
        <v>0</v>
      </c>
      <c r="D70" s="908">
        <f>D72+D73+D74+D75</f>
        <v>2774888321</v>
      </c>
      <c r="E70" s="908">
        <f>E72+E73+E74+E75</f>
        <v>4243181337.0700006</v>
      </c>
      <c r="F70" s="908">
        <f>F72+F73+F74+F75</f>
        <v>4243181337.0700006</v>
      </c>
      <c r="G70" s="908">
        <f>F70-B70</f>
        <v>1468293016.0700006</v>
      </c>
    </row>
    <row r="71" spans="1:7" ht="2.25" customHeight="1">
      <c r="A71" s="907"/>
      <c r="B71" s="908"/>
      <c r="C71" s="908">
        <v>0</v>
      </c>
      <c r="D71" s="908">
        <f t="shared" si="4"/>
        <v>0</v>
      </c>
      <c r="E71" s="908"/>
      <c r="F71" s="908"/>
      <c r="G71" s="908">
        <f t="shared" si="2"/>
        <v>0</v>
      </c>
    </row>
    <row r="72" spans="1:7" ht="11.25" customHeight="1">
      <c r="A72" s="909" t="s">
        <v>2991</v>
      </c>
      <c r="B72" s="908">
        <v>0</v>
      </c>
      <c r="C72" s="908">
        <v>0</v>
      </c>
      <c r="D72" s="908">
        <f t="shared" si="4"/>
        <v>0</v>
      </c>
      <c r="E72" s="908">
        <v>0</v>
      </c>
      <c r="F72" s="908">
        <v>0</v>
      </c>
      <c r="G72" s="908">
        <f t="shared" si="2"/>
        <v>0</v>
      </c>
    </row>
    <row r="73" spans="1:7" ht="11.25" customHeight="1">
      <c r="A73" s="909" t="s">
        <v>2992</v>
      </c>
      <c r="B73" s="908">
        <v>0</v>
      </c>
      <c r="C73" s="908">
        <v>0</v>
      </c>
      <c r="D73" s="908">
        <f t="shared" si="4"/>
        <v>0</v>
      </c>
      <c r="E73" s="908">
        <v>0</v>
      </c>
      <c r="F73" s="908">
        <v>0</v>
      </c>
      <c r="G73" s="908">
        <f t="shared" si="2"/>
        <v>0</v>
      </c>
    </row>
    <row r="74" spans="1:7" ht="11.25" customHeight="1">
      <c r="A74" s="909" t="s">
        <v>2993</v>
      </c>
      <c r="B74" s="908">
        <v>0</v>
      </c>
      <c r="C74" s="908">
        <v>0</v>
      </c>
      <c r="D74" s="908">
        <f t="shared" si="4"/>
        <v>0</v>
      </c>
      <c r="E74" s="908">
        <v>0</v>
      </c>
      <c r="F74" s="908">
        <v>0</v>
      </c>
      <c r="G74" s="908">
        <f t="shared" si="2"/>
        <v>0</v>
      </c>
    </row>
    <row r="75" spans="1:7" ht="11.25" customHeight="1">
      <c r="A75" s="909" t="s">
        <v>2994</v>
      </c>
      <c r="B75" s="908">
        <v>2774888321</v>
      </c>
      <c r="C75" s="908">
        <v>0</v>
      </c>
      <c r="D75" s="908">
        <f>B75+C75</f>
        <v>2774888321</v>
      </c>
      <c r="E75" s="908">
        <v>4243181337.0700006</v>
      </c>
      <c r="F75" s="908">
        <f>E75</f>
        <v>4243181337.0700006</v>
      </c>
      <c r="G75" s="908">
        <f>F75-B75</f>
        <v>1468293016.0700006</v>
      </c>
    </row>
    <row r="76" spans="1:7" ht="3.75" customHeight="1">
      <c r="A76" s="907"/>
      <c r="B76" s="908"/>
      <c r="C76" s="908">
        <v>0</v>
      </c>
      <c r="D76" s="908">
        <f t="shared" si="4"/>
        <v>0</v>
      </c>
      <c r="E76" s="908"/>
      <c r="F76" s="908">
        <f t="shared" ref="F76" si="12">E76</f>
        <v>0</v>
      </c>
      <c r="G76" s="908">
        <f t="shared" si="2"/>
        <v>0</v>
      </c>
    </row>
    <row r="77" spans="1:7">
      <c r="A77" s="907" t="s">
        <v>2995</v>
      </c>
      <c r="B77" s="908">
        <f>B78+B79</f>
        <v>5521302</v>
      </c>
      <c r="C77" s="908">
        <f t="shared" ref="C77:D77" si="13">C78+C79</f>
        <v>0</v>
      </c>
      <c r="D77" s="908">
        <f t="shared" si="13"/>
        <v>5521302</v>
      </c>
      <c r="E77" s="908">
        <f>E78+E79</f>
        <v>70425809</v>
      </c>
      <c r="F77" s="908">
        <f>F78+F79</f>
        <v>70425809</v>
      </c>
      <c r="G77" s="908">
        <f>F77-B77</f>
        <v>64904507</v>
      </c>
    </row>
    <row r="78" spans="1:7" ht="22.5">
      <c r="A78" s="909" t="s">
        <v>2996</v>
      </c>
      <c r="B78" s="908">
        <v>5521302</v>
      </c>
      <c r="C78" s="908">
        <v>0</v>
      </c>
      <c r="D78" s="908">
        <f t="shared" si="4"/>
        <v>5521302</v>
      </c>
      <c r="E78" s="908">
        <v>70425809</v>
      </c>
      <c r="F78" s="908">
        <f>E78</f>
        <v>70425809</v>
      </c>
      <c r="G78" s="908">
        <f t="shared" ref="G78:G83" si="14">F78-B78</f>
        <v>64904507</v>
      </c>
    </row>
    <row r="79" spans="1:7">
      <c r="A79" s="909" t="s">
        <v>2997</v>
      </c>
      <c r="B79" s="908">
        <v>0</v>
      </c>
      <c r="C79" s="908">
        <v>0</v>
      </c>
      <c r="D79" s="908">
        <f t="shared" si="4"/>
        <v>0</v>
      </c>
      <c r="E79" s="908">
        <v>0</v>
      </c>
      <c r="F79" s="908">
        <f t="shared" ref="F79:F80" si="15">E79</f>
        <v>0</v>
      </c>
      <c r="G79" s="908">
        <f t="shared" si="14"/>
        <v>0</v>
      </c>
    </row>
    <row r="80" spans="1:7" ht="3" customHeight="1">
      <c r="A80" s="909"/>
      <c r="B80" s="908"/>
      <c r="C80" s="908">
        <v>0</v>
      </c>
      <c r="D80" s="908">
        <f t="shared" si="4"/>
        <v>0</v>
      </c>
      <c r="E80" s="908"/>
      <c r="F80" s="908">
        <f t="shared" si="15"/>
        <v>0</v>
      </c>
      <c r="G80" s="908">
        <f t="shared" si="14"/>
        <v>0</v>
      </c>
    </row>
    <row r="81" spans="1:7" ht="22.5">
      <c r="A81" s="907" t="s">
        <v>2998</v>
      </c>
      <c r="B81" s="908">
        <v>2622856180</v>
      </c>
      <c r="C81" s="908">
        <v>0</v>
      </c>
      <c r="D81" s="908">
        <f>B81+C81</f>
        <v>2622856180</v>
      </c>
      <c r="E81" s="908">
        <v>2694242709.4000001</v>
      </c>
      <c r="F81" s="908">
        <f>E81</f>
        <v>2694242709.4000001</v>
      </c>
      <c r="G81" s="908">
        <f>F81-B81</f>
        <v>71386529.400000095</v>
      </c>
    </row>
    <row r="82" spans="1:7">
      <c r="A82" s="907" t="s">
        <v>2999</v>
      </c>
      <c r="B82" s="916">
        <f>B83</f>
        <v>1</v>
      </c>
      <c r="C82" s="916">
        <v>0</v>
      </c>
      <c r="D82" s="908">
        <f>B82+C82</f>
        <v>1</v>
      </c>
      <c r="E82" s="908">
        <f>E83</f>
        <v>52381827.180000007</v>
      </c>
      <c r="F82" s="908">
        <f>F83</f>
        <v>52381827.180000007</v>
      </c>
      <c r="G82" s="908">
        <f t="shared" si="14"/>
        <v>52381826.180000007</v>
      </c>
    </row>
    <row r="83" spans="1:7" ht="22.5">
      <c r="A83" s="907" t="s">
        <v>3000</v>
      </c>
      <c r="B83" s="916">
        <v>1</v>
      </c>
      <c r="C83" s="916">
        <v>0</v>
      </c>
      <c r="D83" s="908">
        <f t="shared" si="4"/>
        <v>1</v>
      </c>
      <c r="E83" s="908">
        <v>52381827.180000007</v>
      </c>
      <c r="F83" s="908">
        <f>E83</f>
        <v>52381827.180000007</v>
      </c>
      <c r="G83" s="908">
        <f t="shared" si="14"/>
        <v>52381826.180000007</v>
      </c>
    </row>
    <row r="84" spans="1:7">
      <c r="A84" s="907"/>
      <c r="B84" s="908"/>
      <c r="C84" s="908"/>
      <c r="D84" s="908"/>
      <c r="E84" s="908"/>
      <c r="F84" s="908"/>
      <c r="G84" s="908"/>
    </row>
    <row r="85" spans="1:7" ht="22.5">
      <c r="A85" s="905" t="s">
        <v>3001</v>
      </c>
      <c r="B85" s="906">
        <f>B52+B70+B77+B81+B82</f>
        <v>53185382638</v>
      </c>
      <c r="C85" s="906">
        <f>C52+C70+C77+C81+C82</f>
        <v>0</v>
      </c>
      <c r="D85" s="906">
        <f t="shared" si="4"/>
        <v>53185382638</v>
      </c>
      <c r="E85" s="906">
        <f>E52+E70+E77+E81+E82</f>
        <v>55939856565.940002</v>
      </c>
      <c r="F85" s="906">
        <f>F52+F70+F77+F81+F82</f>
        <v>55939856565.940002</v>
      </c>
      <c r="G85" s="906">
        <f>F85-B85</f>
        <v>2754473927.9400024</v>
      </c>
    </row>
    <row r="86" spans="1:7">
      <c r="A86" s="905"/>
      <c r="B86" s="906"/>
      <c r="C86" s="906"/>
      <c r="D86" s="908"/>
      <c r="E86" s="906"/>
      <c r="F86" s="906"/>
      <c r="G86" s="908"/>
    </row>
    <row r="87" spans="1:7" ht="11.25" customHeight="1">
      <c r="A87" s="905" t="s">
        <v>3002</v>
      </c>
      <c r="B87" s="906">
        <f>B88</f>
        <v>0</v>
      </c>
      <c r="C87" s="906">
        <f t="shared" ref="C87:D87" si="16">C88</f>
        <v>0</v>
      </c>
      <c r="D87" s="906">
        <f t="shared" si="16"/>
        <v>0</v>
      </c>
      <c r="E87" s="906">
        <f>E88</f>
        <v>1336606777.8</v>
      </c>
      <c r="F87" s="906">
        <f t="shared" ref="F87:G87" si="17">F88</f>
        <v>1336606777.8</v>
      </c>
      <c r="G87" s="906">
        <f t="shared" si="17"/>
        <v>1336606777.8</v>
      </c>
    </row>
    <row r="88" spans="1:7" ht="14.25" customHeight="1">
      <c r="A88" s="907" t="s">
        <v>3003</v>
      </c>
      <c r="B88" s="908">
        <v>0</v>
      </c>
      <c r="C88" s="908">
        <v>0</v>
      </c>
      <c r="D88" s="908">
        <f>B88+C88</f>
        <v>0</v>
      </c>
      <c r="E88" s="908">
        <v>1336606777.8</v>
      </c>
      <c r="F88" s="908">
        <f>E88</f>
        <v>1336606777.8</v>
      </c>
      <c r="G88" s="908">
        <f>F88-B88</f>
        <v>1336606777.8</v>
      </c>
    </row>
    <row r="89" spans="1:7" ht="8.25" customHeight="1">
      <c r="A89" s="907"/>
      <c r="B89" s="908"/>
      <c r="C89" s="908"/>
      <c r="D89" s="908"/>
      <c r="E89" s="908"/>
      <c r="F89" s="908"/>
      <c r="G89" s="908"/>
    </row>
    <row r="90" spans="1:7">
      <c r="A90" s="612"/>
      <c r="B90" s="906"/>
      <c r="C90" s="906"/>
      <c r="D90" s="908"/>
      <c r="E90" s="906"/>
      <c r="F90" s="906"/>
      <c r="G90" s="908"/>
    </row>
    <row r="91" spans="1:7">
      <c r="A91" s="905" t="s">
        <v>3004</v>
      </c>
      <c r="B91" s="911">
        <f>B47+B85+B87</f>
        <v>83808199057</v>
      </c>
      <c r="C91" s="911">
        <f>C47+C85+C87</f>
        <v>0</v>
      </c>
      <c r="D91" s="906">
        <f t="shared" ref="D91" si="18">B91+C91</f>
        <v>83808199057</v>
      </c>
      <c r="E91" s="911">
        <f>E47+E85+E87</f>
        <v>92798576283.040009</v>
      </c>
      <c r="F91" s="911">
        <f>F47+F85+F87</f>
        <v>92798576283.040009</v>
      </c>
      <c r="G91" s="906">
        <f>F91-B91</f>
        <v>8990377226.0400085</v>
      </c>
    </row>
    <row r="92" spans="1:7" ht="11.25" customHeight="1">
      <c r="A92" s="612"/>
      <c r="B92" s="917"/>
      <c r="C92" s="917"/>
      <c r="D92" s="908"/>
      <c r="E92" s="917"/>
      <c r="F92" s="917"/>
      <c r="G92" s="908"/>
    </row>
    <row r="93" spans="1:7">
      <c r="A93" s="918" t="s">
        <v>3005</v>
      </c>
      <c r="B93" s="917"/>
      <c r="C93" s="917"/>
      <c r="D93" s="908"/>
      <c r="E93" s="917"/>
      <c r="F93" s="917"/>
      <c r="G93" s="908"/>
    </row>
    <row r="94" spans="1:7" ht="24.75" customHeight="1">
      <c r="A94" s="919" t="s">
        <v>3006</v>
      </c>
      <c r="B94" s="917"/>
      <c r="C94" s="917"/>
      <c r="D94" s="908"/>
      <c r="E94" s="920"/>
      <c r="F94" s="917"/>
      <c r="G94" s="908"/>
    </row>
    <row r="95" spans="1:7" ht="24.75" customHeight="1">
      <c r="A95" s="919" t="s">
        <v>3007</v>
      </c>
      <c r="B95" s="917"/>
      <c r="C95" s="917"/>
      <c r="D95" s="908"/>
      <c r="E95" s="920"/>
      <c r="F95" s="917"/>
      <c r="G95" s="908"/>
    </row>
    <row r="96" spans="1:7">
      <c r="A96" s="905" t="s">
        <v>3008</v>
      </c>
      <c r="B96" s="917"/>
      <c r="C96" s="917"/>
      <c r="D96" s="908"/>
      <c r="E96" s="917"/>
      <c r="F96" s="917"/>
      <c r="G96" s="908"/>
    </row>
    <row r="97" spans="1:7" ht="9" customHeight="1" thickBot="1">
      <c r="A97" s="921"/>
      <c r="B97" s="922"/>
      <c r="C97" s="922"/>
      <c r="D97" s="922"/>
      <c r="E97" s="922"/>
      <c r="F97" s="922"/>
      <c r="G97" s="922"/>
    </row>
    <row r="98" spans="1:7">
      <c r="B98" s="805"/>
      <c r="E98" s="336"/>
      <c r="F98" s="812"/>
    </row>
    <row r="100" spans="1:7">
      <c r="E100" s="336"/>
      <c r="F100" s="812"/>
    </row>
    <row r="101" spans="1:7">
      <c r="E101" s="812"/>
    </row>
  </sheetData>
  <mergeCells count="7">
    <mergeCell ref="A5:G5"/>
    <mergeCell ref="A6:G6"/>
    <mergeCell ref="A7:G7"/>
    <mergeCell ref="A8:G8"/>
    <mergeCell ref="A9:A10"/>
    <mergeCell ref="B9:F9"/>
    <mergeCell ref="G9:G10"/>
  </mergeCells>
  <printOptions horizontalCentered="1"/>
  <pageMargins left="0.70866141732283472" right="0.70866141732283472" top="0.74803149606299213" bottom="0.94488188976377963" header="0.31496062992125984" footer="0.51181102362204722"/>
  <pageSetup scale="70" orientation="portrait" r:id="rId1"/>
  <headerFooter>
    <oddFooter>Página 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"/>
  <sheetViews>
    <sheetView workbookViewId="0">
      <selection activeCell="B151" sqref="B151"/>
    </sheetView>
  </sheetViews>
  <sheetFormatPr baseColWidth="10" defaultRowHeight="12.75"/>
  <cols>
    <col min="1" max="5" width="11.42578125" style="744"/>
    <col min="6" max="6" width="14.7109375" style="744" customWidth="1"/>
    <col min="7" max="7" width="13.85546875" style="744" customWidth="1"/>
    <col min="8" max="8" width="14.140625" style="744" customWidth="1"/>
    <col min="9" max="9" width="14.7109375" style="744" customWidth="1"/>
    <col min="10" max="10" width="14.42578125" style="744" customWidth="1"/>
    <col min="11" max="11" width="13.5703125" style="744" customWidth="1"/>
    <col min="12" max="261" width="11.42578125" style="744"/>
    <col min="262" max="262" width="14.7109375" style="744" customWidth="1"/>
    <col min="263" max="263" width="13.85546875" style="744" customWidth="1"/>
    <col min="264" max="264" width="14.140625" style="744" customWidth="1"/>
    <col min="265" max="265" width="14.7109375" style="744" customWidth="1"/>
    <col min="266" max="266" width="14.42578125" style="744" customWidth="1"/>
    <col min="267" max="267" width="13.5703125" style="744" customWidth="1"/>
    <col min="268" max="517" width="11.42578125" style="744"/>
    <col min="518" max="518" width="14.7109375" style="744" customWidth="1"/>
    <col min="519" max="519" width="13.85546875" style="744" customWidth="1"/>
    <col min="520" max="520" width="14.140625" style="744" customWidth="1"/>
    <col min="521" max="521" width="14.7109375" style="744" customWidth="1"/>
    <col min="522" max="522" width="14.42578125" style="744" customWidth="1"/>
    <col min="523" max="523" width="13.5703125" style="744" customWidth="1"/>
    <col min="524" max="773" width="11.42578125" style="744"/>
    <col min="774" max="774" width="14.7109375" style="744" customWidth="1"/>
    <col min="775" max="775" width="13.85546875" style="744" customWidth="1"/>
    <col min="776" max="776" width="14.140625" style="744" customWidth="1"/>
    <col min="777" max="777" width="14.7109375" style="744" customWidth="1"/>
    <col min="778" max="778" width="14.42578125" style="744" customWidth="1"/>
    <col min="779" max="779" width="13.5703125" style="744" customWidth="1"/>
    <col min="780" max="1029" width="11.42578125" style="744"/>
    <col min="1030" max="1030" width="14.7109375" style="744" customWidth="1"/>
    <col min="1031" max="1031" width="13.85546875" style="744" customWidth="1"/>
    <col min="1032" max="1032" width="14.140625" style="744" customWidth="1"/>
    <col min="1033" max="1033" width="14.7109375" style="744" customWidth="1"/>
    <col min="1034" max="1034" width="14.42578125" style="744" customWidth="1"/>
    <col min="1035" max="1035" width="13.5703125" style="744" customWidth="1"/>
    <col min="1036" max="1285" width="11.42578125" style="744"/>
    <col min="1286" max="1286" width="14.7109375" style="744" customWidth="1"/>
    <col min="1287" max="1287" width="13.85546875" style="744" customWidth="1"/>
    <col min="1288" max="1288" width="14.140625" style="744" customWidth="1"/>
    <col min="1289" max="1289" width="14.7109375" style="744" customWidth="1"/>
    <col min="1290" max="1290" width="14.42578125" style="744" customWidth="1"/>
    <col min="1291" max="1291" width="13.5703125" style="744" customWidth="1"/>
    <col min="1292" max="1541" width="11.42578125" style="744"/>
    <col min="1542" max="1542" width="14.7109375" style="744" customWidth="1"/>
    <col min="1543" max="1543" width="13.85546875" style="744" customWidth="1"/>
    <col min="1544" max="1544" width="14.140625" style="744" customWidth="1"/>
    <col min="1545" max="1545" width="14.7109375" style="744" customWidth="1"/>
    <col min="1546" max="1546" width="14.42578125" style="744" customWidth="1"/>
    <col min="1547" max="1547" width="13.5703125" style="744" customWidth="1"/>
    <col min="1548" max="1797" width="11.42578125" style="744"/>
    <col min="1798" max="1798" width="14.7109375" style="744" customWidth="1"/>
    <col min="1799" max="1799" width="13.85546875" style="744" customWidth="1"/>
    <col min="1800" max="1800" width="14.140625" style="744" customWidth="1"/>
    <col min="1801" max="1801" width="14.7109375" style="744" customWidth="1"/>
    <col min="1802" max="1802" width="14.42578125" style="744" customWidth="1"/>
    <col min="1803" max="1803" width="13.5703125" style="744" customWidth="1"/>
    <col min="1804" max="2053" width="11.42578125" style="744"/>
    <col min="2054" max="2054" width="14.7109375" style="744" customWidth="1"/>
    <col min="2055" max="2055" width="13.85546875" style="744" customWidth="1"/>
    <col min="2056" max="2056" width="14.140625" style="744" customWidth="1"/>
    <col min="2057" max="2057" width="14.7109375" style="744" customWidth="1"/>
    <col min="2058" max="2058" width="14.42578125" style="744" customWidth="1"/>
    <col min="2059" max="2059" width="13.5703125" style="744" customWidth="1"/>
    <col min="2060" max="2309" width="11.42578125" style="744"/>
    <col min="2310" max="2310" width="14.7109375" style="744" customWidth="1"/>
    <col min="2311" max="2311" width="13.85546875" style="744" customWidth="1"/>
    <col min="2312" max="2312" width="14.140625" style="744" customWidth="1"/>
    <col min="2313" max="2313" width="14.7109375" style="744" customWidth="1"/>
    <col min="2314" max="2314" width="14.42578125" style="744" customWidth="1"/>
    <col min="2315" max="2315" width="13.5703125" style="744" customWidth="1"/>
    <col min="2316" max="2565" width="11.42578125" style="744"/>
    <col min="2566" max="2566" width="14.7109375" style="744" customWidth="1"/>
    <col min="2567" max="2567" width="13.85546875" style="744" customWidth="1"/>
    <col min="2568" max="2568" width="14.140625" style="744" customWidth="1"/>
    <col min="2569" max="2569" width="14.7109375" style="744" customWidth="1"/>
    <col min="2570" max="2570" width="14.42578125" style="744" customWidth="1"/>
    <col min="2571" max="2571" width="13.5703125" style="744" customWidth="1"/>
    <col min="2572" max="2821" width="11.42578125" style="744"/>
    <col min="2822" max="2822" width="14.7109375" style="744" customWidth="1"/>
    <col min="2823" max="2823" width="13.85546875" style="744" customWidth="1"/>
    <col min="2824" max="2824" width="14.140625" style="744" customWidth="1"/>
    <col min="2825" max="2825" width="14.7109375" style="744" customWidth="1"/>
    <col min="2826" max="2826" width="14.42578125" style="744" customWidth="1"/>
    <col min="2827" max="2827" width="13.5703125" style="744" customWidth="1"/>
    <col min="2828" max="3077" width="11.42578125" style="744"/>
    <col min="3078" max="3078" width="14.7109375" style="744" customWidth="1"/>
    <col min="3079" max="3079" width="13.85546875" style="744" customWidth="1"/>
    <col min="3080" max="3080" width="14.140625" style="744" customWidth="1"/>
    <col min="3081" max="3081" width="14.7109375" style="744" customWidth="1"/>
    <col min="3082" max="3082" width="14.42578125" style="744" customWidth="1"/>
    <col min="3083" max="3083" width="13.5703125" style="744" customWidth="1"/>
    <col min="3084" max="3333" width="11.42578125" style="744"/>
    <col min="3334" max="3334" width="14.7109375" style="744" customWidth="1"/>
    <col min="3335" max="3335" width="13.85546875" style="744" customWidth="1"/>
    <col min="3336" max="3336" width="14.140625" style="744" customWidth="1"/>
    <col min="3337" max="3337" width="14.7109375" style="744" customWidth="1"/>
    <col min="3338" max="3338" width="14.42578125" style="744" customWidth="1"/>
    <col min="3339" max="3339" width="13.5703125" style="744" customWidth="1"/>
    <col min="3340" max="3589" width="11.42578125" style="744"/>
    <col min="3590" max="3590" width="14.7109375" style="744" customWidth="1"/>
    <col min="3591" max="3591" width="13.85546875" style="744" customWidth="1"/>
    <col min="3592" max="3592" width="14.140625" style="744" customWidth="1"/>
    <col min="3593" max="3593" width="14.7109375" style="744" customWidth="1"/>
    <col min="3594" max="3594" width="14.42578125" style="744" customWidth="1"/>
    <col min="3595" max="3595" width="13.5703125" style="744" customWidth="1"/>
    <col min="3596" max="3845" width="11.42578125" style="744"/>
    <col min="3846" max="3846" width="14.7109375" style="744" customWidth="1"/>
    <col min="3847" max="3847" width="13.85546875" style="744" customWidth="1"/>
    <col min="3848" max="3848" width="14.140625" style="744" customWidth="1"/>
    <col min="3849" max="3849" width="14.7109375" style="744" customWidth="1"/>
    <col min="3850" max="3850" width="14.42578125" style="744" customWidth="1"/>
    <col min="3851" max="3851" width="13.5703125" style="744" customWidth="1"/>
    <col min="3852" max="4101" width="11.42578125" style="744"/>
    <col min="4102" max="4102" width="14.7109375" style="744" customWidth="1"/>
    <col min="4103" max="4103" width="13.85546875" style="744" customWidth="1"/>
    <col min="4104" max="4104" width="14.140625" style="744" customWidth="1"/>
    <col min="4105" max="4105" width="14.7109375" style="744" customWidth="1"/>
    <col min="4106" max="4106" width="14.42578125" style="744" customWidth="1"/>
    <col min="4107" max="4107" width="13.5703125" style="744" customWidth="1"/>
    <col min="4108" max="4357" width="11.42578125" style="744"/>
    <col min="4358" max="4358" width="14.7109375" style="744" customWidth="1"/>
    <col min="4359" max="4359" width="13.85546875" style="744" customWidth="1"/>
    <col min="4360" max="4360" width="14.140625" style="744" customWidth="1"/>
    <col min="4361" max="4361" width="14.7109375" style="744" customWidth="1"/>
    <col min="4362" max="4362" width="14.42578125" style="744" customWidth="1"/>
    <col min="4363" max="4363" width="13.5703125" style="744" customWidth="1"/>
    <col min="4364" max="4613" width="11.42578125" style="744"/>
    <col min="4614" max="4614" width="14.7109375" style="744" customWidth="1"/>
    <col min="4615" max="4615" width="13.85546875" style="744" customWidth="1"/>
    <col min="4616" max="4616" width="14.140625" style="744" customWidth="1"/>
    <col min="4617" max="4617" width="14.7109375" style="744" customWidth="1"/>
    <col min="4618" max="4618" width="14.42578125" style="744" customWidth="1"/>
    <col min="4619" max="4619" width="13.5703125" style="744" customWidth="1"/>
    <col min="4620" max="4869" width="11.42578125" style="744"/>
    <col min="4870" max="4870" width="14.7109375" style="744" customWidth="1"/>
    <col min="4871" max="4871" width="13.85546875" style="744" customWidth="1"/>
    <col min="4872" max="4872" width="14.140625" style="744" customWidth="1"/>
    <col min="4873" max="4873" width="14.7109375" style="744" customWidth="1"/>
    <col min="4874" max="4874" width="14.42578125" style="744" customWidth="1"/>
    <col min="4875" max="4875" width="13.5703125" style="744" customWidth="1"/>
    <col min="4876" max="5125" width="11.42578125" style="744"/>
    <col min="5126" max="5126" width="14.7109375" style="744" customWidth="1"/>
    <col min="5127" max="5127" width="13.85546875" style="744" customWidth="1"/>
    <col min="5128" max="5128" width="14.140625" style="744" customWidth="1"/>
    <col min="5129" max="5129" width="14.7109375" style="744" customWidth="1"/>
    <col min="5130" max="5130" width="14.42578125" style="744" customWidth="1"/>
    <col min="5131" max="5131" width="13.5703125" style="744" customWidth="1"/>
    <col min="5132" max="5381" width="11.42578125" style="744"/>
    <col min="5382" max="5382" width="14.7109375" style="744" customWidth="1"/>
    <col min="5383" max="5383" width="13.85546875" style="744" customWidth="1"/>
    <col min="5384" max="5384" width="14.140625" style="744" customWidth="1"/>
    <col min="5385" max="5385" width="14.7109375" style="744" customWidth="1"/>
    <col min="5386" max="5386" width="14.42578125" style="744" customWidth="1"/>
    <col min="5387" max="5387" width="13.5703125" style="744" customWidth="1"/>
    <col min="5388" max="5637" width="11.42578125" style="744"/>
    <col min="5638" max="5638" width="14.7109375" style="744" customWidth="1"/>
    <col min="5639" max="5639" width="13.85546875" style="744" customWidth="1"/>
    <col min="5640" max="5640" width="14.140625" style="744" customWidth="1"/>
    <col min="5641" max="5641" width="14.7109375" style="744" customWidth="1"/>
    <col min="5642" max="5642" width="14.42578125" style="744" customWidth="1"/>
    <col min="5643" max="5643" width="13.5703125" style="744" customWidth="1"/>
    <col min="5644" max="5893" width="11.42578125" style="744"/>
    <col min="5894" max="5894" width="14.7109375" style="744" customWidth="1"/>
    <col min="5895" max="5895" width="13.85546875" style="744" customWidth="1"/>
    <col min="5896" max="5896" width="14.140625" style="744" customWidth="1"/>
    <col min="5897" max="5897" width="14.7109375" style="744" customWidth="1"/>
    <col min="5898" max="5898" width="14.42578125" style="744" customWidth="1"/>
    <col min="5899" max="5899" width="13.5703125" style="744" customWidth="1"/>
    <col min="5900" max="6149" width="11.42578125" style="744"/>
    <col min="6150" max="6150" width="14.7109375" style="744" customWidth="1"/>
    <col min="6151" max="6151" width="13.85546875" style="744" customWidth="1"/>
    <col min="6152" max="6152" width="14.140625" style="744" customWidth="1"/>
    <col min="6153" max="6153" width="14.7109375" style="744" customWidth="1"/>
    <col min="6154" max="6154" width="14.42578125" style="744" customWidth="1"/>
    <col min="6155" max="6155" width="13.5703125" style="744" customWidth="1"/>
    <col min="6156" max="6405" width="11.42578125" style="744"/>
    <col min="6406" max="6406" width="14.7109375" style="744" customWidth="1"/>
    <col min="6407" max="6407" width="13.85546875" style="744" customWidth="1"/>
    <col min="6408" max="6408" width="14.140625" style="744" customWidth="1"/>
    <col min="6409" max="6409" width="14.7109375" style="744" customWidth="1"/>
    <col min="6410" max="6410" width="14.42578125" style="744" customWidth="1"/>
    <col min="6411" max="6411" width="13.5703125" style="744" customWidth="1"/>
    <col min="6412" max="6661" width="11.42578125" style="744"/>
    <col min="6662" max="6662" width="14.7109375" style="744" customWidth="1"/>
    <col min="6663" max="6663" width="13.85546875" style="744" customWidth="1"/>
    <col min="6664" max="6664" width="14.140625" style="744" customWidth="1"/>
    <col min="6665" max="6665" width="14.7109375" style="744" customWidth="1"/>
    <col min="6666" max="6666" width="14.42578125" style="744" customWidth="1"/>
    <col min="6667" max="6667" width="13.5703125" style="744" customWidth="1"/>
    <col min="6668" max="6917" width="11.42578125" style="744"/>
    <col min="6918" max="6918" width="14.7109375" style="744" customWidth="1"/>
    <col min="6919" max="6919" width="13.85546875" style="744" customWidth="1"/>
    <col min="6920" max="6920" width="14.140625" style="744" customWidth="1"/>
    <col min="6921" max="6921" width="14.7109375" style="744" customWidth="1"/>
    <col min="6922" max="6922" width="14.42578125" style="744" customWidth="1"/>
    <col min="6923" max="6923" width="13.5703125" style="744" customWidth="1"/>
    <col min="6924" max="7173" width="11.42578125" style="744"/>
    <col min="7174" max="7174" width="14.7109375" style="744" customWidth="1"/>
    <col min="7175" max="7175" width="13.85546875" style="744" customWidth="1"/>
    <col min="7176" max="7176" width="14.140625" style="744" customWidth="1"/>
    <col min="7177" max="7177" width="14.7109375" style="744" customWidth="1"/>
    <col min="7178" max="7178" width="14.42578125" style="744" customWidth="1"/>
    <col min="7179" max="7179" width="13.5703125" style="744" customWidth="1"/>
    <col min="7180" max="7429" width="11.42578125" style="744"/>
    <col min="7430" max="7430" width="14.7109375" style="744" customWidth="1"/>
    <col min="7431" max="7431" width="13.85546875" style="744" customWidth="1"/>
    <col min="7432" max="7432" width="14.140625" style="744" customWidth="1"/>
    <col min="7433" max="7433" width="14.7109375" style="744" customWidth="1"/>
    <col min="7434" max="7434" width="14.42578125" style="744" customWidth="1"/>
    <col min="7435" max="7435" width="13.5703125" style="744" customWidth="1"/>
    <col min="7436" max="7685" width="11.42578125" style="744"/>
    <col min="7686" max="7686" width="14.7109375" style="744" customWidth="1"/>
    <col min="7687" max="7687" width="13.85546875" style="744" customWidth="1"/>
    <col min="7688" max="7688" width="14.140625" style="744" customWidth="1"/>
    <col min="7689" max="7689" width="14.7109375" style="744" customWidth="1"/>
    <col min="7690" max="7690" width="14.42578125" style="744" customWidth="1"/>
    <col min="7691" max="7691" width="13.5703125" style="744" customWidth="1"/>
    <col min="7692" max="7941" width="11.42578125" style="744"/>
    <col min="7942" max="7942" width="14.7109375" style="744" customWidth="1"/>
    <col min="7943" max="7943" width="13.85546875" style="744" customWidth="1"/>
    <col min="7944" max="7944" width="14.140625" style="744" customWidth="1"/>
    <col min="7945" max="7945" width="14.7109375" style="744" customWidth="1"/>
    <col min="7946" max="7946" width="14.42578125" style="744" customWidth="1"/>
    <col min="7947" max="7947" width="13.5703125" style="744" customWidth="1"/>
    <col min="7948" max="8197" width="11.42578125" style="744"/>
    <col min="8198" max="8198" width="14.7109375" style="744" customWidth="1"/>
    <col min="8199" max="8199" width="13.85546875" style="744" customWidth="1"/>
    <col min="8200" max="8200" width="14.140625" style="744" customWidth="1"/>
    <col min="8201" max="8201" width="14.7109375" style="744" customWidth="1"/>
    <col min="8202" max="8202" width="14.42578125" style="744" customWidth="1"/>
    <col min="8203" max="8203" width="13.5703125" style="744" customWidth="1"/>
    <col min="8204" max="8453" width="11.42578125" style="744"/>
    <col min="8454" max="8454" width="14.7109375" style="744" customWidth="1"/>
    <col min="8455" max="8455" width="13.85546875" style="744" customWidth="1"/>
    <col min="8456" max="8456" width="14.140625" style="744" customWidth="1"/>
    <col min="8457" max="8457" width="14.7109375" style="744" customWidth="1"/>
    <col min="8458" max="8458" width="14.42578125" style="744" customWidth="1"/>
    <col min="8459" max="8459" width="13.5703125" style="744" customWidth="1"/>
    <col min="8460" max="8709" width="11.42578125" style="744"/>
    <col min="8710" max="8710" width="14.7109375" style="744" customWidth="1"/>
    <col min="8711" max="8711" width="13.85546875" style="744" customWidth="1"/>
    <col min="8712" max="8712" width="14.140625" style="744" customWidth="1"/>
    <col min="8713" max="8713" width="14.7109375" style="744" customWidth="1"/>
    <col min="8714" max="8714" width="14.42578125" style="744" customWidth="1"/>
    <col min="8715" max="8715" width="13.5703125" style="744" customWidth="1"/>
    <col min="8716" max="8965" width="11.42578125" style="744"/>
    <col min="8966" max="8966" width="14.7109375" style="744" customWidth="1"/>
    <col min="8967" max="8967" width="13.85546875" style="744" customWidth="1"/>
    <col min="8968" max="8968" width="14.140625" style="744" customWidth="1"/>
    <col min="8969" max="8969" width="14.7109375" style="744" customWidth="1"/>
    <col min="8970" max="8970" width="14.42578125" style="744" customWidth="1"/>
    <col min="8971" max="8971" width="13.5703125" style="744" customWidth="1"/>
    <col min="8972" max="9221" width="11.42578125" style="744"/>
    <col min="9222" max="9222" width="14.7109375" style="744" customWidth="1"/>
    <col min="9223" max="9223" width="13.85546875" style="744" customWidth="1"/>
    <col min="9224" max="9224" width="14.140625" style="744" customWidth="1"/>
    <col min="9225" max="9225" width="14.7109375" style="744" customWidth="1"/>
    <col min="9226" max="9226" width="14.42578125" style="744" customWidth="1"/>
    <col min="9227" max="9227" width="13.5703125" style="744" customWidth="1"/>
    <col min="9228" max="9477" width="11.42578125" style="744"/>
    <col min="9478" max="9478" width="14.7109375" style="744" customWidth="1"/>
    <col min="9479" max="9479" width="13.85546875" style="744" customWidth="1"/>
    <col min="9480" max="9480" width="14.140625" style="744" customWidth="1"/>
    <col min="9481" max="9481" width="14.7109375" style="744" customWidth="1"/>
    <col min="9482" max="9482" width="14.42578125" style="744" customWidth="1"/>
    <col min="9483" max="9483" width="13.5703125" style="744" customWidth="1"/>
    <col min="9484" max="9733" width="11.42578125" style="744"/>
    <col min="9734" max="9734" width="14.7109375" style="744" customWidth="1"/>
    <col min="9735" max="9735" width="13.85546875" style="744" customWidth="1"/>
    <col min="9736" max="9736" width="14.140625" style="744" customWidth="1"/>
    <col min="9737" max="9737" width="14.7109375" style="744" customWidth="1"/>
    <col min="9738" max="9738" width="14.42578125" style="744" customWidth="1"/>
    <col min="9739" max="9739" width="13.5703125" style="744" customWidth="1"/>
    <col min="9740" max="9989" width="11.42578125" style="744"/>
    <col min="9990" max="9990" width="14.7109375" style="744" customWidth="1"/>
    <col min="9991" max="9991" width="13.85546875" style="744" customWidth="1"/>
    <col min="9992" max="9992" width="14.140625" style="744" customWidth="1"/>
    <col min="9993" max="9993" width="14.7109375" style="744" customWidth="1"/>
    <col min="9994" max="9994" width="14.42578125" style="744" customWidth="1"/>
    <col min="9995" max="9995" width="13.5703125" style="744" customWidth="1"/>
    <col min="9996" max="10245" width="11.42578125" style="744"/>
    <col min="10246" max="10246" width="14.7109375" style="744" customWidth="1"/>
    <col min="10247" max="10247" width="13.85546875" style="744" customWidth="1"/>
    <col min="10248" max="10248" width="14.140625" style="744" customWidth="1"/>
    <col min="10249" max="10249" width="14.7109375" style="744" customWidth="1"/>
    <col min="10250" max="10250" width="14.42578125" style="744" customWidth="1"/>
    <col min="10251" max="10251" width="13.5703125" style="744" customWidth="1"/>
    <col min="10252" max="10501" width="11.42578125" style="744"/>
    <col min="10502" max="10502" width="14.7109375" style="744" customWidth="1"/>
    <col min="10503" max="10503" width="13.85546875" style="744" customWidth="1"/>
    <col min="10504" max="10504" width="14.140625" style="744" customWidth="1"/>
    <col min="10505" max="10505" width="14.7109375" style="744" customWidth="1"/>
    <col min="10506" max="10506" width="14.42578125" style="744" customWidth="1"/>
    <col min="10507" max="10507" width="13.5703125" style="744" customWidth="1"/>
    <col min="10508" max="10757" width="11.42578125" style="744"/>
    <col min="10758" max="10758" width="14.7109375" style="744" customWidth="1"/>
    <col min="10759" max="10759" width="13.85546875" style="744" customWidth="1"/>
    <col min="10760" max="10760" width="14.140625" style="744" customWidth="1"/>
    <col min="10761" max="10761" width="14.7109375" style="744" customWidth="1"/>
    <col min="10762" max="10762" width="14.42578125" style="744" customWidth="1"/>
    <col min="10763" max="10763" width="13.5703125" style="744" customWidth="1"/>
    <col min="10764" max="11013" width="11.42578125" style="744"/>
    <col min="11014" max="11014" width="14.7109375" style="744" customWidth="1"/>
    <col min="11015" max="11015" width="13.85546875" style="744" customWidth="1"/>
    <col min="11016" max="11016" width="14.140625" style="744" customWidth="1"/>
    <col min="11017" max="11017" width="14.7109375" style="744" customWidth="1"/>
    <col min="11018" max="11018" width="14.42578125" style="744" customWidth="1"/>
    <col min="11019" max="11019" width="13.5703125" style="744" customWidth="1"/>
    <col min="11020" max="11269" width="11.42578125" style="744"/>
    <col min="11270" max="11270" width="14.7109375" style="744" customWidth="1"/>
    <col min="11271" max="11271" width="13.85546875" style="744" customWidth="1"/>
    <col min="11272" max="11272" width="14.140625" style="744" customWidth="1"/>
    <col min="11273" max="11273" width="14.7109375" style="744" customWidth="1"/>
    <col min="11274" max="11274" width="14.42578125" style="744" customWidth="1"/>
    <col min="11275" max="11275" width="13.5703125" style="744" customWidth="1"/>
    <col min="11276" max="11525" width="11.42578125" style="744"/>
    <col min="11526" max="11526" width="14.7109375" style="744" customWidth="1"/>
    <col min="11527" max="11527" width="13.85546875" style="744" customWidth="1"/>
    <col min="11528" max="11528" width="14.140625" style="744" customWidth="1"/>
    <col min="11529" max="11529" width="14.7109375" style="744" customWidth="1"/>
    <col min="11530" max="11530" width="14.42578125" style="744" customWidth="1"/>
    <col min="11531" max="11531" width="13.5703125" style="744" customWidth="1"/>
    <col min="11532" max="11781" width="11.42578125" style="744"/>
    <col min="11782" max="11782" width="14.7109375" style="744" customWidth="1"/>
    <col min="11783" max="11783" width="13.85546875" style="744" customWidth="1"/>
    <col min="11784" max="11784" width="14.140625" style="744" customWidth="1"/>
    <col min="11785" max="11785" width="14.7109375" style="744" customWidth="1"/>
    <col min="11786" max="11786" width="14.42578125" style="744" customWidth="1"/>
    <col min="11787" max="11787" width="13.5703125" style="744" customWidth="1"/>
    <col min="11788" max="12037" width="11.42578125" style="744"/>
    <col min="12038" max="12038" width="14.7109375" style="744" customWidth="1"/>
    <col min="12039" max="12039" width="13.85546875" style="744" customWidth="1"/>
    <col min="12040" max="12040" width="14.140625" style="744" customWidth="1"/>
    <col min="12041" max="12041" width="14.7109375" style="744" customWidth="1"/>
    <col min="12042" max="12042" width="14.42578125" style="744" customWidth="1"/>
    <col min="12043" max="12043" width="13.5703125" style="744" customWidth="1"/>
    <col min="12044" max="12293" width="11.42578125" style="744"/>
    <col min="12294" max="12294" width="14.7109375" style="744" customWidth="1"/>
    <col min="12295" max="12295" width="13.85546875" style="744" customWidth="1"/>
    <col min="12296" max="12296" width="14.140625" style="744" customWidth="1"/>
    <col min="12297" max="12297" width="14.7109375" style="744" customWidth="1"/>
    <col min="12298" max="12298" width="14.42578125" style="744" customWidth="1"/>
    <col min="12299" max="12299" width="13.5703125" style="744" customWidth="1"/>
    <col min="12300" max="12549" width="11.42578125" style="744"/>
    <col min="12550" max="12550" width="14.7109375" style="744" customWidth="1"/>
    <col min="12551" max="12551" width="13.85546875" style="744" customWidth="1"/>
    <col min="12552" max="12552" width="14.140625" style="744" customWidth="1"/>
    <col min="12553" max="12553" width="14.7109375" style="744" customWidth="1"/>
    <col min="12554" max="12554" width="14.42578125" style="744" customWidth="1"/>
    <col min="12555" max="12555" width="13.5703125" style="744" customWidth="1"/>
    <col min="12556" max="12805" width="11.42578125" style="744"/>
    <col min="12806" max="12806" width="14.7109375" style="744" customWidth="1"/>
    <col min="12807" max="12807" width="13.85546875" style="744" customWidth="1"/>
    <col min="12808" max="12808" width="14.140625" style="744" customWidth="1"/>
    <col min="12809" max="12809" width="14.7109375" style="744" customWidth="1"/>
    <col min="12810" max="12810" width="14.42578125" style="744" customWidth="1"/>
    <col min="12811" max="12811" width="13.5703125" style="744" customWidth="1"/>
    <col min="12812" max="13061" width="11.42578125" style="744"/>
    <col min="13062" max="13062" width="14.7109375" style="744" customWidth="1"/>
    <col min="13063" max="13063" width="13.85546875" style="744" customWidth="1"/>
    <col min="13064" max="13064" width="14.140625" style="744" customWidth="1"/>
    <col min="13065" max="13065" width="14.7109375" style="744" customWidth="1"/>
    <col min="13066" max="13066" width="14.42578125" style="744" customWidth="1"/>
    <col min="13067" max="13067" width="13.5703125" style="744" customWidth="1"/>
    <col min="13068" max="13317" width="11.42578125" style="744"/>
    <col min="13318" max="13318" width="14.7109375" style="744" customWidth="1"/>
    <col min="13319" max="13319" width="13.85546875" style="744" customWidth="1"/>
    <col min="13320" max="13320" width="14.140625" style="744" customWidth="1"/>
    <col min="13321" max="13321" width="14.7109375" style="744" customWidth="1"/>
    <col min="13322" max="13322" width="14.42578125" style="744" customWidth="1"/>
    <col min="13323" max="13323" width="13.5703125" style="744" customWidth="1"/>
    <col min="13324" max="13573" width="11.42578125" style="744"/>
    <col min="13574" max="13574" width="14.7109375" style="744" customWidth="1"/>
    <col min="13575" max="13575" width="13.85546875" style="744" customWidth="1"/>
    <col min="13576" max="13576" width="14.140625" style="744" customWidth="1"/>
    <col min="13577" max="13577" width="14.7109375" style="744" customWidth="1"/>
    <col min="13578" max="13578" width="14.42578125" style="744" customWidth="1"/>
    <col min="13579" max="13579" width="13.5703125" style="744" customWidth="1"/>
    <col min="13580" max="13829" width="11.42578125" style="744"/>
    <col min="13830" max="13830" width="14.7109375" style="744" customWidth="1"/>
    <col min="13831" max="13831" width="13.85546875" style="744" customWidth="1"/>
    <col min="13832" max="13832" width="14.140625" style="744" customWidth="1"/>
    <col min="13833" max="13833" width="14.7109375" style="744" customWidth="1"/>
    <col min="13834" max="13834" width="14.42578125" style="744" customWidth="1"/>
    <col min="13835" max="13835" width="13.5703125" style="744" customWidth="1"/>
    <col min="13836" max="14085" width="11.42578125" style="744"/>
    <col min="14086" max="14086" width="14.7109375" style="744" customWidth="1"/>
    <col min="14087" max="14087" width="13.85546875" style="744" customWidth="1"/>
    <col min="14088" max="14088" width="14.140625" style="744" customWidth="1"/>
    <col min="14089" max="14089" width="14.7109375" style="744" customWidth="1"/>
    <col min="14090" max="14090" width="14.42578125" style="744" customWidth="1"/>
    <col min="14091" max="14091" width="13.5703125" style="744" customWidth="1"/>
    <col min="14092" max="14341" width="11.42578125" style="744"/>
    <col min="14342" max="14342" width="14.7109375" style="744" customWidth="1"/>
    <col min="14343" max="14343" width="13.85546875" style="744" customWidth="1"/>
    <col min="14344" max="14344" width="14.140625" style="744" customWidth="1"/>
    <col min="14345" max="14345" width="14.7109375" style="744" customWidth="1"/>
    <col min="14346" max="14346" width="14.42578125" style="744" customWidth="1"/>
    <col min="14347" max="14347" width="13.5703125" style="744" customWidth="1"/>
    <col min="14348" max="14597" width="11.42578125" style="744"/>
    <col min="14598" max="14598" width="14.7109375" style="744" customWidth="1"/>
    <col min="14599" max="14599" width="13.85546875" style="744" customWidth="1"/>
    <col min="14600" max="14600" width="14.140625" style="744" customWidth="1"/>
    <col min="14601" max="14601" width="14.7109375" style="744" customWidth="1"/>
    <col min="14602" max="14602" width="14.42578125" style="744" customWidth="1"/>
    <col min="14603" max="14603" width="13.5703125" style="744" customWidth="1"/>
    <col min="14604" max="14853" width="11.42578125" style="744"/>
    <col min="14854" max="14854" width="14.7109375" style="744" customWidth="1"/>
    <col min="14855" max="14855" width="13.85546875" style="744" customWidth="1"/>
    <col min="14856" max="14856" width="14.140625" style="744" customWidth="1"/>
    <col min="14857" max="14857" width="14.7109375" style="744" customWidth="1"/>
    <col min="14858" max="14858" width="14.42578125" style="744" customWidth="1"/>
    <col min="14859" max="14859" width="13.5703125" style="744" customWidth="1"/>
    <col min="14860" max="15109" width="11.42578125" style="744"/>
    <col min="15110" max="15110" width="14.7109375" style="744" customWidth="1"/>
    <col min="15111" max="15111" width="13.85546875" style="744" customWidth="1"/>
    <col min="15112" max="15112" width="14.140625" style="744" customWidth="1"/>
    <col min="15113" max="15113" width="14.7109375" style="744" customWidth="1"/>
    <col min="15114" max="15114" width="14.42578125" style="744" customWidth="1"/>
    <col min="15115" max="15115" width="13.5703125" style="744" customWidth="1"/>
    <col min="15116" max="15365" width="11.42578125" style="744"/>
    <col min="15366" max="15366" width="14.7109375" style="744" customWidth="1"/>
    <col min="15367" max="15367" width="13.85546875" style="744" customWidth="1"/>
    <col min="15368" max="15368" width="14.140625" style="744" customWidth="1"/>
    <col min="15369" max="15369" width="14.7109375" style="744" customWidth="1"/>
    <col min="15370" max="15370" width="14.42578125" style="744" customWidth="1"/>
    <col min="15371" max="15371" width="13.5703125" style="744" customWidth="1"/>
    <col min="15372" max="15621" width="11.42578125" style="744"/>
    <col min="15622" max="15622" width="14.7109375" style="744" customWidth="1"/>
    <col min="15623" max="15623" width="13.85546875" style="744" customWidth="1"/>
    <col min="15624" max="15624" width="14.140625" style="744" customWidth="1"/>
    <col min="15625" max="15625" width="14.7109375" style="744" customWidth="1"/>
    <col min="15626" max="15626" width="14.42578125" style="744" customWidth="1"/>
    <col min="15627" max="15627" width="13.5703125" style="744" customWidth="1"/>
    <col min="15628" max="15877" width="11.42578125" style="744"/>
    <col min="15878" max="15878" width="14.7109375" style="744" customWidth="1"/>
    <col min="15879" max="15879" width="13.85546875" style="744" customWidth="1"/>
    <col min="15880" max="15880" width="14.140625" style="744" customWidth="1"/>
    <col min="15881" max="15881" width="14.7109375" style="744" customWidth="1"/>
    <col min="15882" max="15882" width="14.42578125" style="744" customWidth="1"/>
    <col min="15883" max="15883" width="13.5703125" style="744" customWidth="1"/>
    <col min="15884" max="16133" width="11.42578125" style="744"/>
    <col min="16134" max="16134" width="14.7109375" style="744" customWidth="1"/>
    <col min="16135" max="16135" width="13.85546875" style="744" customWidth="1"/>
    <col min="16136" max="16136" width="14.140625" style="744" customWidth="1"/>
    <col min="16137" max="16137" width="14.7109375" style="744" customWidth="1"/>
    <col min="16138" max="16138" width="14.42578125" style="744" customWidth="1"/>
    <col min="16139" max="16139" width="13.5703125" style="744" customWidth="1"/>
    <col min="16140" max="16384" width="11.42578125" style="744"/>
  </cols>
  <sheetData>
    <row r="1" spans="1:11" ht="15">
      <c r="K1" s="923" t="s">
        <v>3009</v>
      </c>
    </row>
    <row r="2" spans="1:11" ht="15">
      <c r="K2" s="924" t="s">
        <v>2129</v>
      </c>
    </row>
    <row r="3" spans="1:11" ht="15">
      <c r="K3" s="923" t="s">
        <v>3010</v>
      </c>
    </row>
    <row r="4" spans="1:11" ht="15">
      <c r="K4" s="924" t="s">
        <v>3011</v>
      </c>
    </row>
    <row r="9" spans="1:11">
      <c r="J9" s="925" t="s">
        <v>3012</v>
      </c>
    </row>
    <row r="10" spans="1:11">
      <c r="A10" s="748" t="s">
        <v>2131</v>
      </c>
      <c r="B10" s="748" t="s">
        <v>2132</v>
      </c>
      <c r="F10" s="749" t="s">
        <v>2133</v>
      </c>
      <c r="G10" s="749" t="s">
        <v>2134</v>
      </c>
      <c r="H10" s="749" t="s">
        <v>2135</v>
      </c>
      <c r="I10" s="749" t="s">
        <v>2136</v>
      </c>
      <c r="J10" s="749" t="s">
        <v>2138</v>
      </c>
      <c r="K10" s="749" t="s">
        <v>2139</v>
      </c>
    </row>
    <row r="11" spans="1:11">
      <c r="F11" s="926" t="s">
        <v>2140</v>
      </c>
      <c r="G11" s="926" t="s">
        <v>2141</v>
      </c>
      <c r="H11" s="926" t="s">
        <v>2142</v>
      </c>
      <c r="I11" s="926" t="s">
        <v>2143</v>
      </c>
      <c r="J11" s="926" t="s">
        <v>3013</v>
      </c>
      <c r="K11" s="926" t="s">
        <v>3014</v>
      </c>
    </row>
    <row r="12" spans="1:11">
      <c r="G12" s="926" t="s">
        <v>2147</v>
      </c>
    </row>
    <row r="13" spans="1:11">
      <c r="A13" s="927" t="s">
        <v>3015</v>
      </c>
      <c r="F13" s="928">
        <v>23560526032.75</v>
      </c>
      <c r="G13" s="928">
        <v>6706012145.5600004</v>
      </c>
      <c r="H13" s="928">
        <v>30266538178.310001</v>
      </c>
      <c r="I13" s="928">
        <v>28993500730.689999</v>
      </c>
      <c r="J13" s="928">
        <v>28451469000.810001</v>
      </c>
      <c r="K13" s="928">
        <v>1273037447.6199999</v>
      </c>
    </row>
    <row r="15" spans="1:11">
      <c r="A15" s="927" t="s">
        <v>2698</v>
      </c>
      <c r="B15" s="927" t="s">
        <v>279</v>
      </c>
      <c r="F15" s="928">
        <v>4651839284.6000004</v>
      </c>
      <c r="G15" s="928">
        <v>1300571724.55</v>
      </c>
      <c r="H15" s="928">
        <v>5952411009.1499996</v>
      </c>
      <c r="I15" s="928">
        <v>5952319075.6499996</v>
      </c>
      <c r="J15" s="928">
        <v>5952211608.6499996</v>
      </c>
      <c r="K15" s="928">
        <v>91933.5</v>
      </c>
    </row>
    <row r="16" spans="1:11">
      <c r="A16" s="929">
        <v>1</v>
      </c>
      <c r="B16" s="930" t="s">
        <v>3016</v>
      </c>
      <c r="F16" s="752">
        <v>1933125680.9400001</v>
      </c>
      <c r="G16" s="752">
        <v>593842341.50999999</v>
      </c>
      <c r="H16" s="752">
        <v>2526968022.4499998</v>
      </c>
      <c r="I16" s="752">
        <v>2526932309.6999998</v>
      </c>
      <c r="J16" s="752">
        <v>2526927818.6999998</v>
      </c>
      <c r="K16" s="752">
        <v>35712.75</v>
      </c>
    </row>
    <row r="17" spans="1:11">
      <c r="A17" s="929">
        <v>2</v>
      </c>
      <c r="B17" s="930" t="s">
        <v>3017</v>
      </c>
      <c r="F17" s="752">
        <v>160513065.62</v>
      </c>
      <c r="G17" s="752">
        <v>102355801.45</v>
      </c>
      <c r="H17" s="752">
        <v>262868867.06999999</v>
      </c>
      <c r="I17" s="752">
        <v>262864701.81999999</v>
      </c>
      <c r="J17" s="752">
        <v>262863507.81999999</v>
      </c>
      <c r="K17" s="752">
        <v>4165.25</v>
      </c>
    </row>
    <row r="18" spans="1:11">
      <c r="A18" s="929">
        <v>3</v>
      </c>
      <c r="B18" s="930" t="s">
        <v>3018</v>
      </c>
      <c r="F18" s="752">
        <v>865501032.25</v>
      </c>
      <c r="G18" s="752">
        <v>273970421.10000002</v>
      </c>
      <c r="H18" s="752">
        <v>1139471453.3499999</v>
      </c>
      <c r="I18" s="752">
        <v>1139436487.8499999</v>
      </c>
      <c r="J18" s="752">
        <v>1139334705.8499999</v>
      </c>
      <c r="K18" s="752">
        <v>34965.5</v>
      </c>
    </row>
    <row r="19" spans="1:11">
      <c r="A19" s="929">
        <v>4</v>
      </c>
      <c r="B19" s="930" t="s">
        <v>3019</v>
      </c>
      <c r="F19" s="752">
        <v>279485366.05000001</v>
      </c>
      <c r="G19" s="752">
        <v>127931241.19</v>
      </c>
      <c r="H19" s="752">
        <v>407416607.24000001</v>
      </c>
      <c r="I19" s="752">
        <v>407416607.24000001</v>
      </c>
      <c r="J19" s="752">
        <v>407416607.24000001</v>
      </c>
      <c r="K19" s="752">
        <v>0</v>
      </c>
    </row>
    <row r="20" spans="1:11">
      <c r="A20" s="929">
        <v>5</v>
      </c>
      <c r="B20" s="930" t="s">
        <v>3020</v>
      </c>
      <c r="F20" s="752">
        <v>1068545630.41</v>
      </c>
      <c r="G20" s="752">
        <v>433593869.79000002</v>
      </c>
      <c r="H20" s="752">
        <v>1502139500.2</v>
      </c>
      <c r="I20" s="752">
        <v>1502133154.2</v>
      </c>
      <c r="J20" s="752">
        <v>1502133154.2</v>
      </c>
      <c r="K20" s="752">
        <v>6346</v>
      </c>
    </row>
    <row r="21" spans="1:11">
      <c r="A21" s="929">
        <v>6</v>
      </c>
      <c r="B21" s="930" t="s">
        <v>3021</v>
      </c>
      <c r="F21" s="752">
        <v>282156861.31999999</v>
      </c>
      <c r="G21" s="752">
        <v>-246023923.77000001</v>
      </c>
      <c r="H21" s="752">
        <v>36132937.549999997</v>
      </c>
      <c r="I21" s="752">
        <v>36122193.549999997</v>
      </c>
      <c r="J21" s="752">
        <v>36122193.549999997</v>
      </c>
      <c r="K21" s="752">
        <v>10744</v>
      </c>
    </row>
    <row r="22" spans="1:11">
      <c r="A22" s="929">
        <v>7</v>
      </c>
      <c r="B22" s="930" t="s">
        <v>3022</v>
      </c>
      <c r="F22" s="752">
        <v>62511648.009999998</v>
      </c>
      <c r="G22" s="752">
        <v>14901973.279999999</v>
      </c>
      <c r="H22" s="752">
        <v>77413621.290000007</v>
      </c>
      <c r="I22" s="752">
        <v>77413621.290000007</v>
      </c>
      <c r="J22" s="752">
        <v>77413621.290000007</v>
      </c>
      <c r="K22" s="752">
        <v>0</v>
      </c>
    </row>
    <row r="24" spans="1:11">
      <c r="A24" s="927" t="s">
        <v>2147</v>
      </c>
      <c r="B24" s="927" t="s">
        <v>280</v>
      </c>
      <c r="F24" s="928">
        <v>377104829.27999997</v>
      </c>
      <c r="G24" s="928">
        <v>85264405.620000005</v>
      </c>
      <c r="H24" s="928">
        <v>462369234.89999998</v>
      </c>
      <c r="I24" s="928">
        <v>438981393.12</v>
      </c>
      <c r="J24" s="928">
        <v>437143457.19</v>
      </c>
      <c r="K24" s="928">
        <v>23387841.780000001</v>
      </c>
    </row>
    <row r="25" spans="1:11">
      <c r="A25" s="929">
        <v>1</v>
      </c>
      <c r="B25" s="930" t="s">
        <v>3023</v>
      </c>
      <c r="F25" s="752">
        <v>123862005.86</v>
      </c>
      <c r="G25" s="752">
        <v>31526316.43</v>
      </c>
      <c r="H25" s="752">
        <v>155388322.28999999</v>
      </c>
      <c r="I25" s="752">
        <v>132993561.73</v>
      </c>
      <c r="J25" s="752">
        <v>131887482.22</v>
      </c>
      <c r="K25" s="752">
        <v>22394760.559999999</v>
      </c>
    </row>
    <row r="26" spans="1:11">
      <c r="A26" s="929">
        <v>2</v>
      </c>
      <c r="B26" s="930" t="s">
        <v>3024</v>
      </c>
      <c r="F26" s="752">
        <v>69225008.599999994</v>
      </c>
      <c r="G26" s="752">
        <v>16645161.640000001</v>
      </c>
      <c r="H26" s="752">
        <v>85870170.24000001</v>
      </c>
      <c r="I26" s="752">
        <v>85870170.24000001</v>
      </c>
      <c r="J26" s="752">
        <v>85870170.24000001</v>
      </c>
      <c r="K26" s="752">
        <v>0</v>
      </c>
    </row>
    <row r="27" spans="1:11">
      <c r="A27" s="929">
        <v>3</v>
      </c>
      <c r="B27" s="930" t="s">
        <v>3025</v>
      </c>
      <c r="F27" s="752">
        <v>139032</v>
      </c>
      <c r="G27" s="752">
        <v>306659.56</v>
      </c>
      <c r="H27" s="752">
        <v>445691.56</v>
      </c>
      <c r="I27" s="752">
        <v>445691.56</v>
      </c>
      <c r="J27" s="752">
        <v>445691.56</v>
      </c>
      <c r="K27" s="752">
        <v>0</v>
      </c>
    </row>
    <row r="28" spans="1:11">
      <c r="A28" s="929">
        <v>4</v>
      </c>
      <c r="B28" s="930" t="s">
        <v>3026</v>
      </c>
      <c r="F28" s="752">
        <v>3414997.99</v>
      </c>
      <c r="G28" s="752">
        <v>44854327.890000001</v>
      </c>
      <c r="H28" s="752">
        <v>48269325.880000003</v>
      </c>
      <c r="I28" s="752">
        <v>47369389.390000001</v>
      </c>
      <c r="J28" s="752">
        <v>47331445.210000001</v>
      </c>
      <c r="K28" s="752">
        <v>899936.49</v>
      </c>
    </row>
    <row r="29" spans="1:11">
      <c r="A29" s="929">
        <v>5</v>
      </c>
      <c r="B29" s="930" t="s">
        <v>3027</v>
      </c>
      <c r="F29" s="752">
        <v>10158113.73</v>
      </c>
      <c r="G29" s="752">
        <v>-2569191.3000000007</v>
      </c>
      <c r="H29" s="752">
        <v>7588922.4299999997</v>
      </c>
      <c r="I29" s="752">
        <v>7588920.9800000004</v>
      </c>
      <c r="J29" s="752">
        <v>7476030.54</v>
      </c>
      <c r="K29" s="752">
        <v>1.45</v>
      </c>
    </row>
    <row r="30" spans="1:11">
      <c r="A30" s="929">
        <v>6</v>
      </c>
      <c r="B30" s="930" t="s">
        <v>3028</v>
      </c>
      <c r="F30" s="752">
        <v>85057573.849999994</v>
      </c>
      <c r="G30" s="752">
        <v>-3050267.58</v>
      </c>
      <c r="H30" s="752">
        <v>82007306.269999996</v>
      </c>
      <c r="I30" s="752">
        <v>81956333.060000002</v>
      </c>
      <c r="J30" s="752">
        <v>81924514.409999996</v>
      </c>
      <c r="K30" s="752">
        <v>50973.21</v>
      </c>
    </row>
    <row r="31" spans="1:11">
      <c r="A31" s="929">
        <v>7</v>
      </c>
      <c r="B31" s="930" t="s">
        <v>3029</v>
      </c>
      <c r="F31" s="752">
        <v>67420211.510000005</v>
      </c>
      <c r="G31" s="752">
        <v>5938836.5700000003</v>
      </c>
      <c r="H31" s="752">
        <v>73359048.079999998</v>
      </c>
      <c r="I31" s="752">
        <v>73358716.299999997</v>
      </c>
      <c r="J31" s="752">
        <v>72907980.900000006</v>
      </c>
      <c r="K31" s="752">
        <v>331.78</v>
      </c>
    </row>
    <row r="32" spans="1:11">
      <c r="A32" s="929">
        <v>8</v>
      </c>
      <c r="B32" s="930" t="s">
        <v>3030</v>
      </c>
      <c r="F32" s="752">
        <v>1442000</v>
      </c>
      <c r="G32" s="752">
        <v>-1442000</v>
      </c>
      <c r="H32" s="752">
        <v>0</v>
      </c>
      <c r="I32" s="752">
        <v>0</v>
      </c>
      <c r="J32" s="752">
        <v>0</v>
      </c>
      <c r="K32" s="752">
        <v>0</v>
      </c>
    </row>
    <row r="33" spans="1:11">
      <c r="A33" s="929">
        <v>9</v>
      </c>
      <c r="B33" s="930" t="s">
        <v>3031</v>
      </c>
      <c r="F33" s="752">
        <v>16385885.74</v>
      </c>
      <c r="G33" s="752">
        <v>-6945437.5899999999</v>
      </c>
      <c r="H33" s="752">
        <v>9440448.1500000004</v>
      </c>
      <c r="I33" s="752">
        <v>9398609.8599999994</v>
      </c>
      <c r="J33" s="752">
        <v>9300142.1099999994</v>
      </c>
      <c r="K33" s="752">
        <v>41838.29</v>
      </c>
    </row>
    <row r="35" spans="1:11">
      <c r="A35" s="927" t="s">
        <v>2699</v>
      </c>
      <c r="B35" s="927" t="s">
        <v>281</v>
      </c>
      <c r="F35" s="928">
        <v>1256746093.3599999</v>
      </c>
      <c r="G35" s="928">
        <v>1070030600.7</v>
      </c>
      <c r="H35" s="928">
        <v>2326776694.0599999</v>
      </c>
      <c r="I35" s="928">
        <v>2315380862.7800002</v>
      </c>
      <c r="J35" s="928">
        <v>2312553546.1599998</v>
      </c>
      <c r="K35" s="928">
        <v>11395831.279999999</v>
      </c>
    </row>
    <row r="36" spans="1:11">
      <c r="A36" s="929">
        <v>1</v>
      </c>
      <c r="B36" s="930" t="s">
        <v>3032</v>
      </c>
      <c r="F36" s="752">
        <v>94455534.299999997</v>
      </c>
      <c r="G36" s="752">
        <v>11809660.77</v>
      </c>
      <c r="H36" s="752">
        <v>106265195.06999999</v>
      </c>
      <c r="I36" s="752">
        <v>105860922.59999999</v>
      </c>
      <c r="J36" s="752">
        <v>105606712.11</v>
      </c>
      <c r="K36" s="752">
        <v>404272.47</v>
      </c>
    </row>
    <row r="37" spans="1:11">
      <c r="A37" s="929">
        <v>2</v>
      </c>
      <c r="B37" s="930" t="s">
        <v>3033</v>
      </c>
      <c r="F37" s="752">
        <v>264215009.02000001</v>
      </c>
      <c r="G37" s="752">
        <v>-54798809.109999999</v>
      </c>
      <c r="H37" s="752">
        <v>209416199.91</v>
      </c>
      <c r="I37" s="752">
        <v>209374744.21000001</v>
      </c>
      <c r="J37" s="752">
        <v>208231518.87</v>
      </c>
      <c r="K37" s="752">
        <v>41455.700000000019</v>
      </c>
    </row>
    <row r="38" spans="1:11">
      <c r="A38" s="929">
        <v>3</v>
      </c>
      <c r="B38" s="930" t="s">
        <v>3034</v>
      </c>
      <c r="F38" s="752">
        <v>271484765.16000003</v>
      </c>
      <c r="G38" s="752">
        <v>519157474.25999999</v>
      </c>
      <c r="H38" s="752">
        <v>790642239.41999996</v>
      </c>
      <c r="I38" s="752">
        <v>788418215.38999999</v>
      </c>
      <c r="J38" s="752">
        <v>788214153.94000006</v>
      </c>
      <c r="K38" s="752">
        <v>2224024.0299999998</v>
      </c>
    </row>
    <row r="39" spans="1:11">
      <c r="A39" s="929">
        <v>4</v>
      </c>
      <c r="B39" s="930" t="s">
        <v>3035</v>
      </c>
      <c r="F39" s="752">
        <v>128528100.98999999</v>
      </c>
      <c r="G39" s="752">
        <v>331483336.48000002</v>
      </c>
      <c r="H39" s="752">
        <v>460011437.47000003</v>
      </c>
      <c r="I39" s="752">
        <v>455107112.44999999</v>
      </c>
      <c r="J39" s="752">
        <v>455107112.44999999</v>
      </c>
      <c r="K39" s="752">
        <v>4904325.0199999996</v>
      </c>
    </row>
    <row r="40" spans="1:11">
      <c r="A40" s="929">
        <v>5</v>
      </c>
      <c r="B40" s="930" t="s">
        <v>3036</v>
      </c>
      <c r="F40" s="752">
        <v>64526628.289999999</v>
      </c>
      <c r="G40" s="752">
        <v>109598161.23999999</v>
      </c>
      <c r="H40" s="752">
        <v>174124789.53</v>
      </c>
      <c r="I40" s="752">
        <v>174090838.31</v>
      </c>
      <c r="J40" s="752">
        <v>173499278.72</v>
      </c>
      <c r="K40" s="752">
        <v>33951.22</v>
      </c>
    </row>
    <row r="41" spans="1:11">
      <c r="A41" s="929">
        <v>6</v>
      </c>
      <c r="B41" s="930" t="s">
        <v>3037</v>
      </c>
      <c r="F41" s="752">
        <v>226479021.34</v>
      </c>
      <c r="G41" s="752">
        <v>45035508.890000001</v>
      </c>
      <c r="H41" s="752">
        <v>271514530.23000002</v>
      </c>
      <c r="I41" s="752">
        <v>271439795.02999997</v>
      </c>
      <c r="J41" s="752">
        <v>271327576.47000003</v>
      </c>
      <c r="K41" s="752">
        <v>74735.199999999997</v>
      </c>
    </row>
    <row r="42" spans="1:11">
      <c r="A42" s="929">
        <v>7</v>
      </c>
      <c r="B42" s="930" t="s">
        <v>3038</v>
      </c>
      <c r="F42" s="752">
        <v>33523369.690000001</v>
      </c>
      <c r="G42" s="752">
        <v>3493705.45</v>
      </c>
      <c r="H42" s="752">
        <v>37017075.140000001</v>
      </c>
      <c r="I42" s="752">
        <v>36972752.340000004</v>
      </c>
      <c r="J42" s="752">
        <v>36673089.340000004</v>
      </c>
      <c r="K42" s="752">
        <v>44322.8</v>
      </c>
    </row>
    <row r="43" spans="1:11">
      <c r="A43" s="929">
        <v>8</v>
      </c>
      <c r="B43" s="930" t="s">
        <v>3039</v>
      </c>
      <c r="F43" s="752">
        <v>33489303.739999998</v>
      </c>
      <c r="G43" s="752">
        <v>131001407.64</v>
      </c>
      <c r="H43" s="752">
        <v>164490711.38</v>
      </c>
      <c r="I43" s="752">
        <v>163836363.87</v>
      </c>
      <c r="J43" s="752">
        <v>163720469.68000001</v>
      </c>
      <c r="K43" s="752">
        <v>654347.51</v>
      </c>
    </row>
    <row r="44" spans="1:11">
      <c r="A44" s="929">
        <v>9</v>
      </c>
      <c r="B44" s="930" t="s">
        <v>315</v>
      </c>
      <c r="F44" s="752">
        <v>140044360.83000001</v>
      </c>
      <c r="G44" s="752">
        <v>-26749844.920000002</v>
      </c>
      <c r="H44" s="752">
        <v>113294515.91</v>
      </c>
      <c r="I44" s="752">
        <v>110280118.58</v>
      </c>
      <c r="J44" s="752">
        <v>110173634.58</v>
      </c>
      <c r="K44" s="752">
        <v>3014397.33</v>
      </c>
    </row>
    <row r="46" spans="1:11">
      <c r="A46" s="927" t="s">
        <v>2700</v>
      </c>
      <c r="B46" s="927" t="s">
        <v>282</v>
      </c>
      <c r="F46" s="928">
        <v>16424394349.75</v>
      </c>
      <c r="G46" s="928">
        <v>1309015001.9200001</v>
      </c>
      <c r="H46" s="928">
        <v>17733409351.669998</v>
      </c>
      <c r="I46" s="928">
        <v>16824828930.889999</v>
      </c>
      <c r="J46" s="928">
        <v>16402560372.450001</v>
      </c>
      <c r="K46" s="928">
        <v>908580420.77999985</v>
      </c>
    </row>
    <row r="47" spans="1:11">
      <c r="A47" s="929">
        <v>1</v>
      </c>
      <c r="B47" s="930" t="s">
        <v>3040</v>
      </c>
      <c r="F47" s="752">
        <v>14943816588.030001</v>
      </c>
      <c r="G47" s="752">
        <v>32768261</v>
      </c>
      <c r="H47" s="752">
        <v>14976584849.030001</v>
      </c>
      <c r="I47" s="752">
        <v>14454678738.5</v>
      </c>
      <c r="J47" s="752">
        <v>14038606853.959999</v>
      </c>
      <c r="K47" s="752">
        <v>521906110.52999985</v>
      </c>
    </row>
    <row r="48" spans="1:11">
      <c r="A48" s="929">
        <v>2</v>
      </c>
      <c r="B48" s="930" t="s">
        <v>3041</v>
      </c>
      <c r="F48" s="752">
        <v>0</v>
      </c>
      <c r="G48" s="752">
        <v>547989855.47000003</v>
      </c>
      <c r="H48" s="752">
        <v>547989855.47000003</v>
      </c>
      <c r="I48" s="752">
        <v>547989855.47000003</v>
      </c>
      <c r="J48" s="752">
        <v>547989855.47000003</v>
      </c>
      <c r="K48" s="752">
        <v>0</v>
      </c>
    </row>
    <row r="49" spans="1:11">
      <c r="A49" s="929">
        <v>3</v>
      </c>
      <c r="B49" s="930" t="s">
        <v>284</v>
      </c>
      <c r="F49" s="752">
        <v>0</v>
      </c>
      <c r="G49" s="752">
        <v>48355030.18</v>
      </c>
      <c r="H49" s="752">
        <v>48355030.18</v>
      </c>
      <c r="I49" s="752">
        <v>48355030.18</v>
      </c>
      <c r="J49" s="752">
        <v>48355030.18</v>
      </c>
      <c r="K49" s="752">
        <v>0</v>
      </c>
    </row>
    <row r="50" spans="1:11">
      <c r="A50" s="929">
        <v>4</v>
      </c>
      <c r="B50" s="930" t="s">
        <v>285</v>
      </c>
      <c r="F50" s="752">
        <v>870325939.20000005</v>
      </c>
      <c r="G50" s="752">
        <v>218450200.41999999</v>
      </c>
      <c r="H50" s="752">
        <v>1088776139.6199999</v>
      </c>
      <c r="I50" s="752">
        <v>702762117.33000004</v>
      </c>
      <c r="J50" s="752">
        <v>697338866.75999999</v>
      </c>
      <c r="K50" s="752">
        <v>386014022.29000002</v>
      </c>
    </row>
    <row r="51" spans="1:11">
      <c r="A51" s="929">
        <v>5</v>
      </c>
      <c r="B51" s="930" t="s">
        <v>299</v>
      </c>
      <c r="F51" s="752">
        <v>555808405.89999998</v>
      </c>
      <c r="G51" s="752">
        <v>366050800.32999998</v>
      </c>
      <c r="H51" s="752">
        <v>921859206.23000002</v>
      </c>
      <c r="I51" s="752">
        <v>921859206.23000002</v>
      </c>
      <c r="J51" s="752">
        <v>921196106.64999998</v>
      </c>
      <c r="K51" s="752">
        <v>0</v>
      </c>
    </row>
    <row r="52" spans="1:11">
      <c r="A52" s="929">
        <v>6</v>
      </c>
      <c r="B52" s="930" t="s">
        <v>3042</v>
      </c>
      <c r="F52" s="752">
        <v>19251261.91</v>
      </c>
      <c r="G52" s="752">
        <v>45101661.689999998</v>
      </c>
      <c r="H52" s="752">
        <v>64352923.600000001</v>
      </c>
      <c r="I52" s="752">
        <v>63692635.640000001</v>
      </c>
      <c r="J52" s="752">
        <v>63582311.890000001</v>
      </c>
      <c r="K52" s="752">
        <v>660287.96</v>
      </c>
    </row>
    <row r="53" spans="1:11">
      <c r="A53" s="929">
        <v>7</v>
      </c>
      <c r="B53" s="930" t="s">
        <v>3043</v>
      </c>
      <c r="F53" s="752">
        <v>0</v>
      </c>
      <c r="G53" s="752">
        <v>26294812.32</v>
      </c>
      <c r="H53" s="752">
        <v>26294812.32</v>
      </c>
      <c r="I53" s="752">
        <v>26294812.32</v>
      </c>
      <c r="J53" s="752">
        <v>26294812.32</v>
      </c>
      <c r="K53" s="752">
        <v>0</v>
      </c>
    </row>
    <row r="54" spans="1:11">
      <c r="A54" s="929">
        <v>8</v>
      </c>
      <c r="B54" s="930" t="s">
        <v>286</v>
      </c>
      <c r="F54" s="752">
        <v>35192154.710000001</v>
      </c>
      <c r="G54" s="752">
        <v>24004380.510000002</v>
      </c>
      <c r="H54" s="752">
        <v>59196535.219999999</v>
      </c>
      <c r="I54" s="752">
        <v>59196535.219999999</v>
      </c>
      <c r="J54" s="752">
        <v>59196535.219999999</v>
      </c>
      <c r="K54" s="752">
        <v>0</v>
      </c>
    </row>
    <row r="56" spans="1:11">
      <c r="A56" s="927" t="s">
        <v>2701</v>
      </c>
      <c r="B56" s="927" t="s">
        <v>291</v>
      </c>
      <c r="F56" s="928">
        <v>53147103.57</v>
      </c>
      <c r="G56" s="928">
        <v>151325956.25999999</v>
      </c>
      <c r="H56" s="928">
        <v>204473059.83000001</v>
      </c>
      <c r="I56" s="928">
        <v>204443295.91</v>
      </c>
      <c r="J56" s="928">
        <v>202943389.47999999</v>
      </c>
      <c r="K56" s="928">
        <v>29763.919999999998</v>
      </c>
    </row>
    <row r="57" spans="1:11">
      <c r="A57" s="929">
        <v>1</v>
      </c>
      <c r="B57" s="930" t="s">
        <v>3044</v>
      </c>
      <c r="F57" s="752">
        <v>16373770.689999999</v>
      </c>
      <c r="G57" s="752">
        <v>51025080.75</v>
      </c>
      <c r="H57" s="752">
        <v>67398851.439999998</v>
      </c>
      <c r="I57" s="752">
        <v>67397731.439999998</v>
      </c>
      <c r="J57" s="752">
        <v>66590790.829999998</v>
      </c>
      <c r="K57" s="752">
        <v>1120</v>
      </c>
    </row>
    <row r="58" spans="1:11">
      <c r="A58" s="929">
        <v>2</v>
      </c>
      <c r="B58" s="930" t="s">
        <v>3045</v>
      </c>
      <c r="F58" s="752">
        <v>35249568</v>
      </c>
      <c r="G58" s="752">
        <v>-23182169.109999999</v>
      </c>
      <c r="H58" s="752">
        <v>12067398.890000001</v>
      </c>
      <c r="I58" s="752">
        <v>12058239.73</v>
      </c>
      <c r="J58" s="752">
        <v>11443829.710000001</v>
      </c>
      <c r="K58" s="752">
        <v>9159.16</v>
      </c>
    </row>
    <row r="59" spans="1:11">
      <c r="A59" s="929">
        <v>3</v>
      </c>
      <c r="B59" s="930" t="s">
        <v>3046</v>
      </c>
      <c r="F59" s="752">
        <v>0</v>
      </c>
      <c r="G59" s="752">
        <v>9180156.0700000003</v>
      </c>
      <c r="H59" s="752">
        <v>9180156.0700000003</v>
      </c>
      <c r="I59" s="752">
        <v>9180156.0700000003</v>
      </c>
      <c r="J59" s="752">
        <v>9180156.0700000003</v>
      </c>
      <c r="K59" s="752">
        <v>0</v>
      </c>
    </row>
    <row r="60" spans="1:11">
      <c r="A60" s="929">
        <v>4</v>
      </c>
      <c r="B60" s="930" t="s">
        <v>3047</v>
      </c>
      <c r="F60" s="752">
        <v>0</v>
      </c>
      <c r="G60" s="752">
        <v>43463770.75</v>
      </c>
      <c r="H60" s="752">
        <v>43463770.75</v>
      </c>
      <c r="I60" s="752">
        <v>43447921.990000002</v>
      </c>
      <c r="J60" s="752">
        <v>43447921.990000002</v>
      </c>
      <c r="K60" s="752">
        <v>15848.76</v>
      </c>
    </row>
    <row r="61" spans="1:11">
      <c r="A61" s="929">
        <v>5</v>
      </c>
      <c r="B61" s="930" t="s">
        <v>3048</v>
      </c>
      <c r="F61" s="752">
        <v>0</v>
      </c>
      <c r="G61" s="752">
        <v>69600</v>
      </c>
      <c r="H61" s="752">
        <v>69600</v>
      </c>
      <c r="I61" s="752">
        <v>69600</v>
      </c>
      <c r="J61" s="752">
        <v>69600</v>
      </c>
      <c r="K61" s="752">
        <v>0</v>
      </c>
    </row>
    <row r="62" spans="1:11">
      <c r="A62" s="929">
        <v>6</v>
      </c>
      <c r="B62" s="930" t="s">
        <v>3049</v>
      </c>
      <c r="F62" s="752">
        <v>59000</v>
      </c>
      <c r="G62" s="752">
        <v>12593985.09</v>
      </c>
      <c r="H62" s="752">
        <v>12652985.09</v>
      </c>
      <c r="I62" s="752">
        <v>12652985.09</v>
      </c>
      <c r="J62" s="752">
        <v>12574429.289999999</v>
      </c>
      <c r="K62" s="752">
        <v>0</v>
      </c>
    </row>
    <row r="63" spans="1:11">
      <c r="A63" s="929">
        <v>7</v>
      </c>
      <c r="B63" s="930" t="s">
        <v>3050</v>
      </c>
      <c r="F63" s="752">
        <v>0</v>
      </c>
      <c r="G63" s="752">
        <v>405</v>
      </c>
      <c r="H63" s="752">
        <v>405</v>
      </c>
      <c r="I63" s="752">
        <v>405</v>
      </c>
      <c r="J63" s="752">
        <v>405</v>
      </c>
      <c r="K63" s="752">
        <v>0</v>
      </c>
    </row>
    <row r="64" spans="1:11">
      <c r="A64" s="929">
        <v>8</v>
      </c>
      <c r="B64" s="930" t="s">
        <v>3051</v>
      </c>
      <c r="F64" s="752">
        <v>0</v>
      </c>
      <c r="G64" s="752">
        <v>11639115.49</v>
      </c>
      <c r="H64" s="752">
        <v>11639115.49</v>
      </c>
      <c r="I64" s="752">
        <v>11639115.49</v>
      </c>
      <c r="J64" s="752">
        <v>11639115.49</v>
      </c>
      <c r="K64" s="752">
        <v>0</v>
      </c>
    </row>
    <row r="65" spans="1:11">
      <c r="A65" s="929">
        <v>9</v>
      </c>
      <c r="B65" s="930" t="s">
        <v>3052</v>
      </c>
      <c r="F65" s="752">
        <v>1464764.88</v>
      </c>
      <c r="G65" s="752">
        <v>46536012.219999999</v>
      </c>
      <c r="H65" s="752">
        <v>48000777.100000001</v>
      </c>
      <c r="I65" s="752">
        <v>47997141.100000001</v>
      </c>
      <c r="J65" s="752">
        <v>47997141.100000001</v>
      </c>
      <c r="K65" s="752">
        <v>3636</v>
      </c>
    </row>
    <row r="67" spans="1:11">
      <c r="A67" s="927" t="s">
        <v>2702</v>
      </c>
      <c r="B67" s="927" t="s">
        <v>290</v>
      </c>
      <c r="F67" s="928">
        <v>393325453.19</v>
      </c>
      <c r="G67" s="928">
        <v>2699607784.3000002</v>
      </c>
      <c r="H67" s="928">
        <v>3092933237.4899998</v>
      </c>
      <c r="I67" s="928">
        <v>2763381581.1300001</v>
      </c>
      <c r="J67" s="928">
        <v>2649891674.25</v>
      </c>
      <c r="K67" s="928">
        <v>329551656.36000001</v>
      </c>
    </row>
    <row r="68" spans="1:11">
      <c r="A68" s="929">
        <v>1</v>
      </c>
      <c r="B68" s="930" t="s">
        <v>3053</v>
      </c>
      <c r="F68" s="752">
        <v>65000000</v>
      </c>
      <c r="G68" s="752">
        <v>2449877543.6300001</v>
      </c>
      <c r="H68" s="752">
        <v>2514877543.6300001</v>
      </c>
      <c r="I68" s="752">
        <v>2186665072.71</v>
      </c>
      <c r="J68" s="752">
        <v>2076360549.8099999</v>
      </c>
      <c r="K68" s="752">
        <v>328212470.92000002</v>
      </c>
    </row>
    <row r="69" spans="1:11">
      <c r="A69" s="929">
        <v>2</v>
      </c>
      <c r="B69" s="930" t="s">
        <v>3054</v>
      </c>
      <c r="F69" s="752">
        <v>49400000</v>
      </c>
      <c r="G69" s="752">
        <v>-44162363.380000003</v>
      </c>
      <c r="H69" s="752">
        <v>5237636.62</v>
      </c>
      <c r="I69" s="752">
        <v>5237636.62</v>
      </c>
      <c r="J69" s="752">
        <v>4020713.8</v>
      </c>
      <c r="K69" s="752">
        <v>0</v>
      </c>
    </row>
    <row r="70" spans="1:11">
      <c r="A70" s="929">
        <v>3</v>
      </c>
      <c r="B70" s="930" t="s">
        <v>3055</v>
      </c>
      <c r="F70" s="752">
        <v>278925453.19</v>
      </c>
      <c r="G70" s="752">
        <v>293892604.05000001</v>
      </c>
      <c r="H70" s="752">
        <v>572818057.24000001</v>
      </c>
      <c r="I70" s="752">
        <v>571478871.79999995</v>
      </c>
      <c r="J70" s="752">
        <v>569510410.63999999</v>
      </c>
      <c r="K70" s="752">
        <v>1339185.44</v>
      </c>
    </row>
    <row r="72" spans="1:11">
      <c r="A72" s="927" t="s">
        <v>3056</v>
      </c>
      <c r="B72" s="927" t="s">
        <v>288</v>
      </c>
      <c r="F72" s="928">
        <v>0</v>
      </c>
      <c r="G72" s="928">
        <v>29676847</v>
      </c>
      <c r="H72" s="928">
        <v>29676847</v>
      </c>
      <c r="I72" s="928">
        <v>29676847</v>
      </c>
      <c r="J72" s="928">
        <v>29676847</v>
      </c>
      <c r="K72" s="928">
        <v>0</v>
      </c>
    </row>
    <row r="73" spans="1:11">
      <c r="A73" s="929">
        <v>5</v>
      </c>
      <c r="B73" s="930" t="s">
        <v>193</v>
      </c>
      <c r="F73" s="752">
        <v>0</v>
      </c>
      <c r="G73" s="752">
        <v>29676847</v>
      </c>
      <c r="H73" s="752">
        <v>29676847</v>
      </c>
      <c r="I73" s="752">
        <v>29676847</v>
      </c>
      <c r="J73" s="752">
        <v>29676847</v>
      </c>
      <c r="K73" s="752">
        <v>0</v>
      </c>
    </row>
    <row r="75" spans="1:11">
      <c r="A75" s="927" t="s">
        <v>2703</v>
      </c>
      <c r="B75" s="927" t="s">
        <v>297</v>
      </c>
      <c r="F75" s="928">
        <v>403968919</v>
      </c>
      <c r="G75" s="928">
        <v>60519825.210000001</v>
      </c>
      <c r="H75" s="928">
        <v>464488744.20999998</v>
      </c>
      <c r="I75" s="928">
        <v>464488744.20999998</v>
      </c>
      <c r="J75" s="928">
        <v>464488105.63</v>
      </c>
      <c r="K75" s="928">
        <v>0</v>
      </c>
    </row>
    <row r="76" spans="1:11">
      <c r="A76" s="929">
        <v>1</v>
      </c>
      <c r="B76" s="930" t="s">
        <v>3057</v>
      </c>
      <c r="F76" s="752">
        <v>0</v>
      </c>
      <c r="G76" s="752">
        <v>6712582.8899999997</v>
      </c>
      <c r="H76" s="752">
        <v>6712582.8899999997</v>
      </c>
      <c r="I76" s="752">
        <v>6712582.8899999997</v>
      </c>
      <c r="J76" s="752">
        <v>6712582.8899999997</v>
      </c>
      <c r="K76" s="752">
        <v>0</v>
      </c>
    </row>
    <row r="77" spans="1:11">
      <c r="A77" s="929">
        <v>2</v>
      </c>
      <c r="B77" s="930" t="s">
        <v>3058</v>
      </c>
      <c r="F77" s="752">
        <v>135698651.63</v>
      </c>
      <c r="G77" s="752">
        <v>119301850.72</v>
      </c>
      <c r="H77" s="752">
        <v>255000502.34999999</v>
      </c>
      <c r="I77" s="752">
        <v>255000502.34999999</v>
      </c>
      <c r="J77" s="752">
        <v>255000502.34999999</v>
      </c>
      <c r="K77" s="752">
        <v>0</v>
      </c>
    </row>
    <row r="78" spans="1:11">
      <c r="A78" s="929">
        <v>4</v>
      </c>
      <c r="B78" s="930" t="s">
        <v>3059</v>
      </c>
      <c r="F78" s="752">
        <v>3518706</v>
      </c>
      <c r="G78" s="752">
        <v>34522274.899999999</v>
      </c>
      <c r="H78" s="752">
        <v>38040980.899999999</v>
      </c>
      <c r="I78" s="752">
        <v>38040980.899999999</v>
      </c>
      <c r="J78" s="752">
        <v>38040980.899999999</v>
      </c>
      <c r="K78" s="752">
        <v>0</v>
      </c>
    </row>
    <row r="79" spans="1:11">
      <c r="A79" s="929">
        <v>5</v>
      </c>
      <c r="B79" s="930" t="s">
        <v>3060</v>
      </c>
      <c r="F79" s="752">
        <v>204751561.37</v>
      </c>
      <c r="G79" s="752">
        <v>-47460595.509999998</v>
      </c>
      <c r="H79" s="752">
        <v>157290965.85999998</v>
      </c>
      <c r="I79" s="752">
        <v>157290965.85999998</v>
      </c>
      <c r="J79" s="752">
        <v>157290965.85999998</v>
      </c>
      <c r="K79" s="752">
        <v>0</v>
      </c>
    </row>
    <row r="80" spans="1:11">
      <c r="A80" s="929">
        <v>9</v>
      </c>
      <c r="B80" s="930" t="s">
        <v>3061</v>
      </c>
      <c r="F80" s="752">
        <v>60000000</v>
      </c>
      <c r="G80" s="752">
        <v>-52556287.789999999</v>
      </c>
      <c r="H80" s="752">
        <v>7443712.21</v>
      </c>
      <c r="I80" s="752">
        <v>7443712.21</v>
      </c>
      <c r="J80" s="752">
        <v>7443073.6299999999</v>
      </c>
      <c r="K80" s="752">
        <v>0</v>
      </c>
    </row>
    <row r="84" spans="1:11">
      <c r="A84" s="927" t="s">
        <v>3062</v>
      </c>
      <c r="F84" s="928">
        <v>59247673024.25</v>
      </c>
      <c r="G84" s="928">
        <v>5448145386.8500004</v>
      </c>
      <c r="H84" s="928">
        <v>64695818411.099998</v>
      </c>
      <c r="I84" s="928">
        <v>62858227956.010002</v>
      </c>
      <c r="J84" s="928">
        <v>61139971742.339996</v>
      </c>
      <c r="K84" s="928">
        <v>1837590455.0899999</v>
      </c>
    </row>
    <row r="86" spans="1:11">
      <c r="A86" s="927" t="s">
        <v>2698</v>
      </c>
      <c r="B86" s="927" t="s">
        <v>279</v>
      </c>
      <c r="F86" s="928">
        <v>0</v>
      </c>
      <c r="G86" s="928">
        <v>0</v>
      </c>
      <c r="H86" s="928">
        <v>0</v>
      </c>
      <c r="I86" s="928">
        <v>0</v>
      </c>
      <c r="J86" s="928">
        <v>0</v>
      </c>
      <c r="K86" s="928">
        <v>0</v>
      </c>
    </row>
    <row r="87" spans="1:11">
      <c r="A87" s="929">
        <v>3</v>
      </c>
      <c r="B87" s="930" t="s">
        <v>3018</v>
      </c>
      <c r="F87" s="752">
        <v>0</v>
      </c>
      <c r="G87" s="752">
        <v>0</v>
      </c>
      <c r="H87" s="752">
        <v>0</v>
      </c>
      <c r="I87" s="752">
        <v>0</v>
      </c>
      <c r="J87" s="752">
        <v>0</v>
      </c>
      <c r="K87" s="752">
        <v>0</v>
      </c>
    </row>
    <row r="89" spans="1:11">
      <c r="A89" s="927" t="s">
        <v>2147</v>
      </c>
      <c r="B89" s="927" t="s">
        <v>280</v>
      </c>
      <c r="F89" s="928">
        <v>4474150</v>
      </c>
      <c r="G89" s="928">
        <v>71819874.180000007</v>
      </c>
      <c r="H89" s="928">
        <v>76294024.180000007</v>
      </c>
      <c r="I89" s="928">
        <v>60214936.060000002</v>
      </c>
      <c r="J89" s="928">
        <v>59909410.619999997</v>
      </c>
      <c r="K89" s="928">
        <v>16079088.119999997</v>
      </c>
    </row>
    <row r="90" spans="1:11">
      <c r="A90" s="929">
        <v>1</v>
      </c>
      <c r="B90" s="930" t="s">
        <v>3023</v>
      </c>
      <c r="F90" s="752">
        <v>0</v>
      </c>
      <c r="G90" s="752">
        <v>1050258.1499999999</v>
      </c>
      <c r="H90" s="752">
        <v>1050258.1499999999</v>
      </c>
      <c r="I90" s="752">
        <v>1050127.77</v>
      </c>
      <c r="J90" s="752">
        <v>1050127.77</v>
      </c>
      <c r="K90" s="752">
        <v>130.38</v>
      </c>
    </row>
    <row r="91" spans="1:11">
      <c r="A91" s="929">
        <v>2</v>
      </c>
      <c r="B91" s="930" t="s">
        <v>3024</v>
      </c>
      <c r="F91" s="752">
        <v>4474150</v>
      </c>
      <c r="G91" s="752">
        <v>0</v>
      </c>
      <c r="H91" s="752">
        <v>4474150</v>
      </c>
      <c r="I91" s="752">
        <v>0</v>
      </c>
      <c r="J91" s="752">
        <v>0</v>
      </c>
      <c r="K91" s="752">
        <v>4474150</v>
      </c>
    </row>
    <row r="92" spans="1:11">
      <c r="A92" s="929">
        <v>4</v>
      </c>
      <c r="B92" s="930" t="s">
        <v>3026</v>
      </c>
      <c r="F92" s="752">
        <v>0</v>
      </c>
      <c r="G92" s="752">
        <v>372260</v>
      </c>
      <c r="H92" s="752">
        <v>372260</v>
      </c>
      <c r="I92" s="752">
        <v>372177.88</v>
      </c>
      <c r="J92" s="752">
        <v>372177.88</v>
      </c>
      <c r="K92" s="752">
        <v>82.12</v>
      </c>
    </row>
    <row r="93" spans="1:11">
      <c r="A93" s="929">
        <v>5</v>
      </c>
      <c r="B93" s="930" t="s">
        <v>3027</v>
      </c>
      <c r="F93" s="752">
        <v>0</v>
      </c>
      <c r="G93" s="752">
        <v>13772759.160000002</v>
      </c>
      <c r="H93" s="752">
        <v>13772759.160000002</v>
      </c>
      <c r="I93" s="752">
        <v>6734587.04</v>
      </c>
      <c r="J93" s="752">
        <v>6734587.04</v>
      </c>
      <c r="K93" s="752">
        <v>7038172.1200000001</v>
      </c>
    </row>
    <row r="94" spans="1:11">
      <c r="A94" s="929">
        <v>6</v>
      </c>
      <c r="B94" s="930" t="s">
        <v>3028</v>
      </c>
      <c r="F94" s="752">
        <v>0</v>
      </c>
      <c r="G94" s="752">
        <v>647537.66</v>
      </c>
      <c r="H94" s="752">
        <v>647537.66</v>
      </c>
      <c r="I94" s="752">
        <v>579694.34</v>
      </c>
      <c r="J94" s="752">
        <v>579694.34</v>
      </c>
      <c r="K94" s="752">
        <v>67843.320000000007</v>
      </c>
    </row>
    <row r="95" spans="1:11">
      <c r="A95" s="929">
        <v>7</v>
      </c>
      <c r="B95" s="930" t="s">
        <v>3029</v>
      </c>
      <c r="F95" s="752">
        <v>0</v>
      </c>
      <c r="G95" s="752">
        <v>34878782.159999996</v>
      </c>
      <c r="H95" s="752">
        <v>34878782.159999996</v>
      </c>
      <c r="I95" s="752">
        <v>30396892.699999999</v>
      </c>
      <c r="J95" s="752">
        <v>30091367.260000002</v>
      </c>
      <c r="K95" s="752">
        <v>4481889.46</v>
      </c>
    </row>
    <row r="96" spans="1:11">
      <c r="A96" s="929">
        <v>8</v>
      </c>
      <c r="B96" s="930" t="s">
        <v>3030</v>
      </c>
      <c r="F96" s="752">
        <v>0</v>
      </c>
      <c r="G96" s="752">
        <v>21089005.079999998</v>
      </c>
      <c r="H96" s="752">
        <v>21089005.079999998</v>
      </c>
      <c r="I96" s="752">
        <v>21072184.359999999</v>
      </c>
      <c r="J96" s="752">
        <v>21072184.359999999</v>
      </c>
      <c r="K96" s="752">
        <v>16820.719999997615</v>
      </c>
    </row>
    <row r="97" spans="1:11">
      <c r="A97" s="929">
        <v>9</v>
      </c>
      <c r="B97" s="930" t="s">
        <v>3031</v>
      </c>
      <c r="F97" s="752">
        <v>0</v>
      </c>
      <c r="G97" s="752">
        <v>9271.9699999999993</v>
      </c>
      <c r="H97" s="752">
        <v>9271.9699999999993</v>
      </c>
      <c r="I97" s="752">
        <v>9271.9699999999993</v>
      </c>
      <c r="J97" s="752">
        <v>9271.9699999999993</v>
      </c>
      <c r="K97" s="752">
        <v>0</v>
      </c>
    </row>
    <row r="99" spans="1:11">
      <c r="A99" s="927" t="s">
        <v>2699</v>
      </c>
      <c r="B99" s="927" t="s">
        <v>281</v>
      </c>
      <c r="F99" s="928">
        <v>3395385</v>
      </c>
      <c r="G99" s="928">
        <v>155646546.06</v>
      </c>
      <c r="H99" s="928">
        <v>159041931.06</v>
      </c>
      <c r="I99" s="928">
        <v>120328266.44</v>
      </c>
      <c r="J99" s="928">
        <v>120328266.44</v>
      </c>
      <c r="K99" s="928">
        <v>38713664.620000005</v>
      </c>
    </row>
    <row r="100" spans="1:11">
      <c r="A100" s="929">
        <v>1</v>
      </c>
      <c r="B100" s="930" t="s">
        <v>3032</v>
      </c>
      <c r="F100" s="752">
        <v>0</v>
      </c>
      <c r="G100" s="752">
        <v>10507111.6</v>
      </c>
      <c r="H100" s="752">
        <v>10507111.6</v>
      </c>
      <c r="I100" s="752">
        <v>10506691.859999999</v>
      </c>
      <c r="J100" s="752">
        <v>10506691.859999999</v>
      </c>
      <c r="K100" s="752">
        <v>419.74</v>
      </c>
    </row>
    <row r="101" spans="1:11">
      <c r="A101" s="929">
        <v>2</v>
      </c>
      <c r="B101" s="930" t="s">
        <v>3033</v>
      </c>
      <c r="F101" s="752">
        <v>0</v>
      </c>
      <c r="G101" s="752">
        <v>44081045.579999998</v>
      </c>
      <c r="H101" s="752">
        <v>44081045.579999998</v>
      </c>
      <c r="I101" s="752">
        <v>35790756.449999996</v>
      </c>
      <c r="J101" s="752">
        <v>35790756.449999996</v>
      </c>
      <c r="K101" s="752">
        <v>8290289.1300000045</v>
      </c>
    </row>
    <row r="102" spans="1:11">
      <c r="A102" s="929">
        <v>3</v>
      </c>
      <c r="B102" s="930" t="s">
        <v>3034</v>
      </c>
      <c r="F102" s="752">
        <v>0</v>
      </c>
      <c r="G102" s="752">
        <v>76565906.700000003</v>
      </c>
      <c r="H102" s="752">
        <v>76565906.700000003</v>
      </c>
      <c r="I102" s="752">
        <v>53760466.880000003</v>
      </c>
      <c r="J102" s="752">
        <v>53760466.880000003</v>
      </c>
      <c r="K102" s="752">
        <v>22805439.82</v>
      </c>
    </row>
    <row r="103" spans="1:11">
      <c r="A103" s="929">
        <v>4</v>
      </c>
      <c r="B103" s="930" t="s">
        <v>3035</v>
      </c>
      <c r="F103" s="752">
        <v>0</v>
      </c>
      <c r="G103" s="752">
        <v>226680.17</v>
      </c>
      <c r="H103" s="752">
        <v>226680.17</v>
      </c>
      <c r="I103" s="752">
        <v>226680.17</v>
      </c>
      <c r="J103" s="752">
        <v>226680.17</v>
      </c>
      <c r="K103" s="752">
        <v>0</v>
      </c>
    </row>
    <row r="104" spans="1:11">
      <c r="A104" s="929">
        <v>5</v>
      </c>
      <c r="B104" s="930" t="s">
        <v>3036</v>
      </c>
      <c r="F104" s="752">
        <v>0</v>
      </c>
      <c r="G104" s="752">
        <v>26609479.93</v>
      </c>
      <c r="H104" s="752">
        <v>26609479.93</v>
      </c>
      <c r="I104" s="752">
        <v>19194139.93</v>
      </c>
      <c r="J104" s="752">
        <v>19194139.93</v>
      </c>
      <c r="K104" s="752">
        <v>7415340</v>
      </c>
    </row>
    <row r="105" spans="1:11">
      <c r="A105" s="929">
        <v>6</v>
      </c>
      <c r="B105" s="930" t="s">
        <v>3037</v>
      </c>
      <c r="F105" s="752">
        <v>3395385</v>
      </c>
      <c r="G105" s="752">
        <v>-3395385</v>
      </c>
      <c r="H105" s="752">
        <v>0</v>
      </c>
      <c r="I105" s="752">
        <v>0</v>
      </c>
      <c r="J105" s="752">
        <v>0</v>
      </c>
      <c r="K105" s="752">
        <v>0</v>
      </c>
    </row>
    <row r="106" spans="1:11">
      <c r="A106" s="929">
        <v>7</v>
      </c>
      <c r="B106" s="930" t="s">
        <v>3038</v>
      </c>
      <c r="F106" s="752">
        <v>0</v>
      </c>
      <c r="G106" s="752">
        <v>249647.08</v>
      </c>
      <c r="H106" s="752">
        <v>249647.08</v>
      </c>
      <c r="I106" s="752">
        <v>206603.15</v>
      </c>
      <c r="J106" s="752">
        <v>206603.15</v>
      </c>
      <c r="K106" s="752">
        <v>43043.93</v>
      </c>
    </row>
    <row r="107" spans="1:11">
      <c r="A107" s="929">
        <v>8</v>
      </c>
      <c r="B107" s="930" t="s">
        <v>3039</v>
      </c>
      <c r="F107" s="752">
        <v>0</v>
      </c>
      <c r="G107" s="752">
        <v>379000</v>
      </c>
      <c r="H107" s="752">
        <v>379000</v>
      </c>
      <c r="I107" s="752">
        <v>378928</v>
      </c>
      <c r="J107" s="752">
        <v>378928</v>
      </c>
      <c r="K107" s="752">
        <v>72</v>
      </c>
    </row>
    <row r="108" spans="1:11">
      <c r="A108" s="929">
        <v>9</v>
      </c>
      <c r="B108" s="930" t="s">
        <v>315</v>
      </c>
      <c r="F108" s="752">
        <v>0</v>
      </c>
      <c r="G108" s="752">
        <v>423060</v>
      </c>
      <c r="H108" s="752">
        <v>423060</v>
      </c>
      <c r="I108" s="752">
        <v>264000</v>
      </c>
      <c r="J108" s="752">
        <v>264000</v>
      </c>
      <c r="K108" s="752">
        <v>159060</v>
      </c>
    </row>
    <row r="110" spans="1:11">
      <c r="A110" s="927" t="s">
        <v>2700</v>
      </c>
      <c r="B110" s="927" t="s">
        <v>282</v>
      </c>
      <c r="F110" s="928">
        <v>37057422446.089996</v>
      </c>
      <c r="G110" s="928">
        <v>4122451877.96</v>
      </c>
      <c r="H110" s="928">
        <v>41179874324.050003</v>
      </c>
      <c r="I110" s="928">
        <v>40762929536.18</v>
      </c>
      <c r="J110" s="928">
        <v>39120269829.489998</v>
      </c>
      <c r="K110" s="928">
        <v>416944787.8700006</v>
      </c>
    </row>
    <row r="111" spans="1:11">
      <c r="A111" s="929">
        <v>1</v>
      </c>
      <c r="B111" s="930" t="s">
        <v>3040</v>
      </c>
      <c r="F111" s="752">
        <v>36600754242.089996</v>
      </c>
      <c r="G111" s="752">
        <v>3871022324.1100001</v>
      </c>
      <c r="H111" s="752">
        <v>40471776566.199997</v>
      </c>
      <c r="I111" s="752">
        <v>40079683075.510002</v>
      </c>
      <c r="J111" s="752">
        <v>38437023368.82</v>
      </c>
      <c r="K111" s="752">
        <v>392093490.69000059</v>
      </c>
    </row>
    <row r="112" spans="1:11">
      <c r="A112" s="929">
        <v>2</v>
      </c>
      <c r="B112" s="930" t="s">
        <v>3041</v>
      </c>
      <c r="F112" s="752">
        <v>0</v>
      </c>
      <c r="G112" s="752">
        <v>128979539.06999999</v>
      </c>
      <c r="H112" s="752">
        <v>128979539.06999999</v>
      </c>
      <c r="I112" s="752">
        <v>128979539.06999999</v>
      </c>
      <c r="J112" s="752">
        <v>128979539.06999999</v>
      </c>
      <c r="K112" s="752">
        <v>0</v>
      </c>
    </row>
    <row r="113" spans="1:11">
      <c r="A113" s="929">
        <v>3</v>
      </c>
      <c r="B113" s="930" t="s">
        <v>284</v>
      </c>
      <c r="F113" s="752">
        <v>0</v>
      </c>
      <c r="G113" s="752">
        <v>109982569.91</v>
      </c>
      <c r="H113" s="752">
        <v>109982569.91</v>
      </c>
      <c r="I113" s="752">
        <v>94225699.909999996</v>
      </c>
      <c r="J113" s="752">
        <v>94225699.909999996</v>
      </c>
      <c r="K113" s="752">
        <v>15756870</v>
      </c>
    </row>
    <row r="114" spans="1:11">
      <c r="A114" s="929">
        <v>4</v>
      </c>
      <c r="B114" s="930" t="s">
        <v>285</v>
      </c>
      <c r="F114" s="752">
        <v>33447370</v>
      </c>
      <c r="G114" s="752">
        <v>6576379.5599999996</v>
      </c>
      <c r="H114" s="752">
        <v>40023749.560000002</v>
      </c>
      <c r="I114" s="752">
        <v>38472480.109999999</v>
      </c>
      <c r="J114" s="752">
        <v>38472480.109999999</v>
      </c>
      <c r="K114" s="752">
        <v>1551269.45</v>
      </c>
    </row>
    <row r="115" spans="1:11">
      <c r="A115" s="929">
        <v>5</v>
      </c>
      <c r="B115" s="930" t="s">
        <v>299</v>
      </c>
      <c r="F115" s="752">
        <v>0</v>
      </c>
      <c r="G115" s="752">
        <v>57810.25</v>
      </c>
      <c r="H115" s="752">
        <v>57810.25</v>
      </c>
      <c r="I115" s="752">
        <v>57810.25</v>
      </c>
      <c r="J115" s="752">
        <v>57810.25</v>
      </c>
      <c r="K115" s="752">
        <v>0</v>
      </c>
    </row>
    <row r="116" spans="1:11">
      <c r="A116" s="929">
        <v>6</v>
      </c>
      <c r="B116" s="930" t="s">
        <v>3042</v>
      </c>
      <c r="F116" s="752">
        <v>8420834</v>
      </c>
      <c r="G116" s="752">
        <v>1632126.92</v>
      </c>
      <c r="H116" s="752">
        <v>10052960.92</v>
      </c>
      <c r="I116" s="752">
        <v>2513917.91</v>
      </c>
      <c r="J116" s="752">
        <v>2513917.91</v>
      </c>
      <c r="K116" s="752">
        <v>7539043.0099999998</v>
      </c>
    </row>
    <row r="117" spans="1:11">
      <c r="A117" s="929">
        <v>7</v>
      </c>
      <c r="B117" s="930" t="s">
        <v>3043</v>
      </c>
      <c r="F117" s="752">
        <v>414800000</v>
      </c>
      <c r="G117" s="752">
        <v>4201128.1399999997</v>
      </c>
      <c r="H117" s="752">
        <v>419001128.13999999</v>
      </c>
      <c r="I117" s="752">
        <v>418997013.42000002</v>
      </c>
      <c r="J117" s="752">
        <v>418997013.42000002</v>
      </c>
      <c r="K117" s="752">
        <v>4114.72</v>
      </c>
    </row>
    <row r="119" spans="1:11">
      <c r="A119" s="927" t="s">
        <v>2701</v>
      </c>
      <c r="B119" s="927" t="s">
        <v>291</v>
      </c>
      <c r="F119" s="928">
        <v>111315840.31</v>
      </c>
      <c r="G119" s="928">
        <v>482340864.31</v>
      </c>
      <c r="H119" s="928">
        <v>593656704.62</v>
      </c>
      <c r="I119" s="928">
        <v>257857362.81</v>
      </c>
      <c r="J119" s="928">
        <v>243995879</v>
      </c>
      <c r="K119" s="928">
        <v>335799341.81</v>
      </c>
    </row>
    <row r="120" spans="1:11">
      <c r="A120" s="929">
        <v>1</v>
      </c>
      <c r="B120" s="930" t="s">
        <v>3044</v>
      </c>
      <c r="F120" s="752">
        <v>13114826.109999999</v>
      </c>
      <c r="G120" s="752">
        <v>32280750.690000001</v>
      </c>
      <c r="H120" s="752">
        <v>45395576.799999997</v>
      </c>
      <c r="I120" s="752">
        <v>30511649.539999999</v>
      </c>
      <c r="J120" s="752">
        <v>29908585.649999999</v>
      </c>
      <c r="K120" s="752">
        <v>14883927.26</v>
      </c>
    </row>
    <row r="121" spans="1:11">
      <c r="A121" s="929">
        <v>2</v>
      </c>
      <c r="B121" s="930" t="s">
        <v>3045</v>
      </c>
      <c r="F121" s="752">
        <v>0</v>
      </c>
      <c r="G121" s="752">
        <v>70030822.810000002</v>
      </c>
      <c r="H121" s="752">
        <v>70030822.810000002</v>
      </c>
      <c r="I121" s="752">
        <v>69575542.329999998</v>
      </c>
      <c r="J121" s="752">
        <v>68534661.319999993</v>
      </c>
      <c r="K121" s="752">
        <v>455280.48</v>
      </c>
    </row>
    <row r="122" spans="1:11">
      <c r="A122" s="929">
        <v>3</v>
      </c>
      <c r="B122" s="930" t="s">
        <v>3046</v>
      </c>
      <c r="F122" s="752">
        <v>89821797.400000006</v>
      </c>
      <c r="G122" s="752">
        <v>291904426.5</v>
      </c>
      <c r="H122" s="752">
        <v>381726223.89999998</v>
      </c>
      <c r="I122" s="752">
        <v>66350004.109999999</v>
      </c>
      <c r="J122" s="752">
        <v>57170386.5</v>
      </c>
      <c r="K122" s="752">
        <v>315376219.79000002</v>
      </c>
    </row>
    <row r="123" spans="1:11">
      <c r="A123" s="929">
        <v>4</v>
      </c>
      <c r="B123" s="930" t="s">
        <v>3047</v>
      </c>
      <c r="F123" s="752">
        <v>6570000</v>
      </c>
      <c r="G123" s="752">
        <v>21394908.43</v>
      </c>
      <c r="H123" s="752">
        <v>27964908.43</v>
      </c>
      <c r="I123" s="752">
        <v>23812144.960000001</v>
      </c>
      <c r="J123" s="752">
        <v>23812144.960000001</v>
      </c>
      <c r="K123" s="752">
        <v>4152763.4699999993</v>
      </c>
    </row>
    <row r="124" spans="1:11">
      <c r="A124" s="929">
        <v>6</v>
      </c>
      <c r="B124" s="930" t="s">
        <v>3049</v>
      </c>
      <c r="F124" s="752">
        <v>1809216.8</v>
      </c>
      <c r="G124" s="752">
        <v>55146666.530000001</v>
      </c>
      <c r="H124" s="752">
        <v>56955883.329999998</v>
      </c>
      <c r="I124" s="752">
        <v>56232987.789999999</v>
      </c>
      <c r="J124" s="752">
        <v>53199300.490000002</v>
      </c>
      <c r="K124" s="752">
        <v>722895.53999999876</v>
      </c>
    </row>
    <row r="125" spans="1:11">
      <c r="A125" s="929">
        <v>9</v>
      </c>
      <c r="B125" s="930" t="s">
        <v>3052</v>
      </c>
      <c r="F125" s="752">
        <v>0</v>
      </c>
      <c r="G125" s="752">
        <v>11583289.35</v>
      </c>
      <c r="H125" s="752">
        <v>11583289.35</v>
      </c>
      <c r="I125" s="752">
        <v>11375034.08</v>
      </c>
      <c r="J125" s="752">
        <v>11370800.08</v>
      </c>
      <c r="K125" s="752">
        <v>208255.27</v>
      </c>
    </row>
    <row r="127" spans="1:11">
      <c r="A127" s="927" t="s">
        <v>2702</v>
      </c>
      <c r="B127" s="927" t="s">
        <v>290</v>
      </c>
      <c r="F127" s="928">
        <v>3646966854.5500002</v>
      </c>
      <c r="G127" s="928">
        <v>-345912013.67000002</v>
      </c>
      <c r="H127" s="928">
        <v>3301054840.8800001</v>
      </c>
      <c r="I127" s="928">
        <v>2354069422.1900001</v>
      </c>
      <c r="J127" s="928">
        <v>2292639924.46</v>
      </c>
      <c r="K127" s="928">
        <v>946985418.69000006</v>
      </c>
    </row>
    <row r="128" spans="1:11">
      <c r="A128" s="929">
        <v>1</v>
      </c>
      <c r="B128" s="930" t="s">
        <v>3053</v>
      </c>
      <c r="F128" s="752">
        <v>2090263795</v>
      </c>
      <c r="G128" s="752">
        <v>1043693039.62</v>
      </c>
      <c r="H128" s="752">
        <v>3133956834.6199999</v>
      </c>
      <c r="I128" s="752">
        <v>2214017180.8000002</v>
      </c>
      <c r="J128" s="752">
        <v>2157234033.9400001</v>
      </c>
      <c r="K128" s="752">
        <v>919939653.82000005</v>
      </c>
    </row>
    <row r="129" spans="1:11">
      <c r="A129" s="929">
        <v>2</v>
      </c>
      <c r="B129" s="930" t="s">
        <v>3054</v>
      </c>
      <c r="F129" s="752">
        <v>0</v>
      </c>
      <c r="G129" s="752">
        <v>110864031.72</v>
      </c>
      <c r="H129" s="752">
        <v>110864031.72</v>
      </c>
      <c r="I129" s="752">
        <v>95355677.629999995</v>
      </c>
      <c r="J129" s="752">
        <v>91307344.760000005</v>
      </c>
      <c r="K129" s="752">
        <v>15508354.09</v>
      </c>
    </row>
    <row r="130" spans="1:11">
      <c r="A130" s="929">
        <v>3</v>
      </c>
      <c r="B130" s="930" t="s">
        <v>3055</v>
      </c>
      <c r="F130" s="752">
        <v>1556703059.55</v>
      </c>
      <c r="G130" s="752">
        <v>-1500469085.01</v>
      </c>
      <c r="H130" s="752">
        <v>56233974.539999999</v>
      </c>
      <c r="I130" s="752">
        <v>44696563.759999998</v>
      </c>
      <c r="J130" s="752">
        <v>44098545.759999998</v>
      </c>
      <c r="K130" s="752">
        <v>11537410.779999999</v>
      </c>
    </row>
    <row r="132" spans="1:11">
      <c r="A132" s="927" t="s">
        <v>3056</v>
      </c>
      <c r="B132" s="927" t="s">
        <v>288</v>
      </c>
      <c r="F132" s="928">
        <v>17041695226.25</v>
      </c>
      <c r="G132" s="928">
        <v>680045704.67999995</v>
      </c>
      <c r="H132" s="928">
        <v>17721740930.93</v>
      </c>
      <c r="I132" s="928">
        <v>17638672777.049999</v>
      </c>
      <c r="J132" s="928">
        <v>17638672777.049999</v>
      </c>
      <c r="K132" s="928">
        <v>83068153.879999384</v>
      </c>
    </row>
    <row r="133" spans="1:11">
      <c r="A133" s="929">
        <v>1</v>
      </c>
      <c r="B133" s="930" t="s">
        <v>190</v>
      </c>
      <c r="F133" s="752">
        <v>6062290386.25</v>
      </c>
      <c r="G133" s="752">
        <v>1097351142.6300001</v>
      </c>
      <c r="H133" s="752">
        <v>7159641528.8800001</v>
      </c>
      <c r="I133" s="752">
        <v>7076573375</v>
      </c>
      <c r="J133" s="752">
        <v>7076573375</v>
      </c>
      <c r="K133" s="752">
        <v>83068153.879999384</v>
      </c>
    </row>
    <row r="134" spans="1:11">
      <c r="A134" s="929">
        <v>3</v>
      </c>
      <c r="B134" s="930" t="s">
        <v>192</v>
      </c>
      <c r="F134" s="752">
        <v>10979404840</v>
      </c>
      <c r="G134" s="752">
        <v>-431390665.94999999</v>
      </c>
      <c r="H134" s="752">
        <v>10548014174.049999</v>
      </c>
      <c r="I134" s="752">
        <v>10548014174.049999</v>
      </c>
      <c r="J134" s="752">
        <v>10548014174.049999</v>
      </c>
      <c r="K134" s="752">
        <v>0</v>
      </c>
    </row>
    <row r="135" spans="1:11">
      <c r="A135" s="929">
        <v>5</v>
      </c>
      <c r="B135" s="930" t="s">
        <v>193</v>
      </c>
      <c r="F135" s="752">
        <v>0</v>
      </c>
      <c r="G135" s="752">
        <v>14085228</v>
      </c>
      <c r="H135" s="752">
        <v>14085228</v>
      </c>
      <c r="I135" s="752">
        <v>14085228</v>
      </c>
      <c r="J135" s="752">
        <v>14085228</v>
      </c>
      <c r="K135" s="752">
        <v>0</v>
      </c>
    </row>
    <row r="137" spans="1:11">
      <c r="A137" s="927" t="s">
        <v>2703</v>
      </c>
      <c r="B137" s="927" t="s">
        <v>297</v>
      </c>
      <c r="F137" s="928">
        <v>1382403122.05</v>
      </c>
      <c r="G137" s="928">
        <v>281752533.32999998</v>
      </c>
      <c r="H137" s="928">
        <v>1664155655.3800001</v>
      </c>
      <c r="I137" s="928">
        <v>1664155655.28</v>
      </c>
      <c r="J137" s="928">
        <v>1664155655.28</v>
      </c>
      <c r="K137" s="928">
        <v>0.10000007629394531</v>
      </c>
    </row>
    <row r="138" spans="1:11">
      <c r="A138" s="929">
        <v>1</v>
      </c>
      <c r="B138" s="930" t="s">
        <v>3057</v>
      </c>
      <c r="F138" s="752">
        <v>265931638.22</v>
      </c>
      <c r="G138" s="752">
        <v>283166168.56</v>
      </c>
      <c r="H138" s="752">
        <v>549097806.77999997</v>
      </c>
      <c r="I138" s="752">
        <v>549097806.67999995</v>
      </c>
      <c r="J138" s="752">
        <v>549097806.67999995</v>
      </c>
      <c r="K138" s="752">
        <v>0.10000007629394531</v>
      </c>
    </row>
    <row r="139" spans="1:11">
      <c r="A139" s="929">
        <v>2</v>
      </c>
      <c r="B139" s="930" t="s">
        <v>3058</v>
      </c>
      <c r="F139" s="752">
        <v>951425824.20000005</v>
      </c>
      <c r="G139" s="752">
        <v>158606490.97</v>
      </c>
      <c r="H139" s="752">
        <v>1110032315.1700001</v>
      </c>
      <c r="I139" s="752">
        <v>1110032315.1700001</v>
      </c>
      <c r="J139" s="752">
        <v>1110032315.1700001</v>
      </c>
      <c r="K139" s="752">
        <v>0</v>
      </c>
    </row>
    <row r="140" spans="1:11">
      <c r="A140" s="929">
        <v>5</v>
      </c>
      <c r="B140" s="930" t="s">
        <v>3060</v>
      </c>
      <c r="F140" s="752">
        <v>165045659.63</v>
      </c>
      <c r="G140" s="752">
        <v>-160020126.19999999</v>
      </c>
      <c r="H140" s="752">
        <v>5025533.43</v>
      </c>
      <c r="I140" s="752">
        <v>5025533.43</v>
      </c>
      <c r="J140" s="752">
        <v>5025533.43</v>
      </c>
      <c r="K140" s="752">
        <v>0</v>
      </c>
    </row>
    <row r="144" spans="1:11" ht="13.5">
      <c r="A144" s="931" t="s">
        <v>3063</v>
      </c>
      <c r="H144" s="756" t="s">
        <v>2689</v>
      </c>
      <c r="K144" s="757">
        <v>44979</v>
      </c>
    </row>
  </sheetData>
  <pageMargins left="0.31523837298115509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workbookViewId="0">
      <selection activeCell="K7" sqref="K7"/>
    </sheetView>
  </sheetViews>
  <sheetFormatPr baseColWidth="10" defaultRowHeight="12.75"/>
  <cols>
    <col min="1" max="5" width="11.42578125" style="744"/>
    <col min="6" max="6" width="14.7109375" style="744" customWidth="1"/>
    <col min="7" max="7" width="13.5703125" style="744" customWidth="1"/>
    <col min="8" max="8" width="14.140625" style="744" customWidth="1"/>
    <col min="9" max="9" width="14.7109375" style="744" customWidth="1"/>
    <col min="10" max="11" width="14.140625" style="744" customWidth="1"/>
    <col min="12" max="261" width="11.42578125" style="744"/>
    <col min="262" max="262" width="14.7109375" style="744" customWidth="1"/>
    <col min="263" max="263" width="13.5703125" style="744" customWidth="1"/>
    <col min="264" max="264" width="14.140625" style="744" customWidth="1"/>
    <col min="265" max="265" width="14.7109375" style="744" customWidth="1"/>
    <col min="266" max="267" width="14.140625" style="744" customWidth="1"/>
    <col min="268" max="517" width="11.42578125" style="744"/>
    <col min="518" max="518" width="14.7109375" style="744" customWidth="1"/>
    <col min="519" max="519" width="13.5703125" style="744" customWidth="1"/>
    <col min="520" max="520" width="14.140625" style="744" customWidth="1"/>
    <col min="521" max="521" width="14.7109375" style="744" customWidth="1"/>
    <col min="522" max="523" width="14.140625" style="744" customWidth="1"/>
    <col min="524" max="773" width="11.42578125" style="744"/>
    <col min="774" max="774" width="14.7109375" style="744" customWidth="1"/>
    <col min="775" max="775" width="13.5703125" style="744" customWidth="1"/>
    <col min="776" max="776" width="14.140625" style="744" customWidth="1"/>
    <col min="777" max="777" width="14.7109375" style="744" customWidth="1"/>
    <col min="778" max="779" width="14.140625" style="744" customWidth="1"/>
    <col min="780" max="1029" width="11.42578125" style="744"/>
    <col min="1030" max="1030" width="14.7109375" style="744" customWidth="1"/>
    <col min="1031" max="1031" width="13.5703125" style="744" customWidth="1"/>
    <col min="1032" max="1032" width="14.140625" style="744" customWidth="1"/>
    <col min="1033" max="1033" width="14.7109375" style="744" customWidth="1"/>
    <col min="1034" max="1035" width="14.140625" style="744" customWidth="1"/>
    <col min="1036" max="1285" width="11.42578125" style="744"/>
    <col min="1286" max="1286" width="14.7109375" style="744" customWidth="1"/>
    <col min="1287" max="1287" width="13.5703125" style="744" customWidth="1"/>
    <col min="1288" max="1288" width="14.140625" style="744" customWidth="1"/>
    <col min="1289" max="1289" width="14.7109375" style="744" customWidth="1"/>
    <col min="1290" max="1291" width="14.140625" style="744" customWidth="1"/>
    <col min="1292" max="1541" width="11.42578125" style="744"/>
    <col min="1542" max="1542" width="14.7109375" style="744" customWidth="1"/>
    <col min="1543" max="1543" width="13.5703125" style="744" customWidth="1"/>
    <col min="1544" max="1544" width="14.140625" style="744" customWidth="1"/>
    <col min="1545" max="1545" width="14.7109375" style="744" customWidth="1"/>
    <col min="1546" max="1547" width="14.140625" style="744" customWidth="1"/>
    <col min="1548" max="1797" width="11.42578125" style="744"/>
    <col min="1798" max="1798" width="14.7109375" style="744" customWidth="1"/>
    <col min="1799" max="1799" width="13.5703125" style="744" customWidth="1"/>
    <col min="1800" max="1800" width="14.140625" style="744" customWidth="1"/>
    <col min="1801" max="1801" width="14.7109375" style="744" customWidth="1"/>
    <col min="1802" max="1803" width="14.140625" style="744" customWidth="1"/>
    <col min="1804" max="2053" width="11.42578125" style="744"/>
    <col min="2054" max="2054" width="14.7109375" style="744" customWidth="1"/>
    <col min="2055" max="2055" width="13.5703125" style="744" customWidth="1"/>
    <col min="2056" max="2056" width="14.140625" style="744" customWidth="1"/>
    <col min="2057" max="2057" width="14.7109375" style="744" customWidth="1"/>
    <col min="2058" max="2059" width="14.140625" style="744" customWidth="1"/>
    <col min="2060" max="2309" width="11.42578125" style="744"/>
    <col min="2310" max="2310" width="14.7109375" style="744" customWidth="1"/>
    <col min="2311" max="2311" width="13.5703125" style="744" customWidth="1"/>
    <col min="2312" max="2312" width="14.140625" style="744" customWidth="1"/>
    <col min="2313" max="2313" width="14.7109375" style="744" customWidth="1"/>
    <col min="2314" max="2315" width="14.140625" style="744" customWidth="1"/>
    <col min="2316" max="2565" width="11.42578125" style="744"/>
    <col min="2566" max="2566" width="14.7109375" style="744" customWidth="1"/>
    <col min="2567" max="2567" width="13.5703125" style="744" customWidth="1"/>
    <col min="2568" max="2568" width="14.140625" style="744" customWidth="1"/>
    <col min="2569" max="2569" width="14.7109375" style="744" customWidth="1"/>
    <col min="2570" max="2571" width="14.140625" style="744" customWidth="1"/>
    <col min="2572" max="2821" width="11.42578125" style="744"/>
    <col min="2822" max="2822" width="14.7109375" style="744" customWidth="1"/>
    <col min="2823" max="2823" width="13.5703125" style="744" customWidth="1"/>
    <col min="2824" max="2824" width="14.140625" style="744" customWidth="1"/>
    <col min="2825" max="2825" width="14.7109375" style="744" customWidth="1"/>
    <col min="2826" max="2827" width="14.140625" style="744" customWidth="1"/>
    <col min="2828" max="3077" width="11.42578125" style="744"/>
    <col min="3078" max="3078" width="14.7109375" style="744" customWidth="1"/>
    <col min="3079" max="3079" width="13.5703125" style="744" customWidth="1"/>
    <col min="3080" max="3080" width="14.140625" style="744" customWidth="1"/>
    <col min="3081" max="3081" width="14.7109375" style="744" customWidth="1"/>
    <col min="3082" max="3083" width="14.140625" style="744" customWidth="1"/>
    <col min="3084" max="3333" width="11.42578125" style="744"/>
    <col min="3334" max="3334" width="14.7109375" style="744" customWidth="1"/>
    <col min="3335" max="3335" width="13.5703125" style="744" customWidth="1"/>
    <col min="3336" max="3336" width="14.140625" style="744" customWidth="1"/>
    <col min="3337" max="3337" width="14.7109375" style="744" customWidth="1"/>
    <col min="3338" max="3339" width="14.140625" style="744" customWidth="1"/>
    <col min="3340" max="3589" width="11.42578125" style="744"/>
    <col min="3590" max="3590" width="14.7109375" style="744" customWidth="1"/>
    <col min="3591" max="3591" width="13.5703125" style="744" customWidth="1"/>
    <col min="3592" max="3592" width="14.140625" style="744" customWidth="1"/>
    <col min="3593" max="3593" width="14.7109375" style="744" customWidth="1"/>
    <col min="3594" max="3595" width="14.140625" style="744" customWidth="1"/>
    <col min="3596" max="3845" width="11.42578125" style="744"/>
    <col min="3846" max="3846" width="14.7109375" style="744" customWidth="1"/>
    <col min="3847" max="3847" width="13.5703125" style="744" customWidth="1"/>
    <col min="3848" max="3848" width="14.140625" style="744" customWidth="1"/>
    <col min="3849" max="3849" width="14.7109375" style="744" customWidth="1"/>
    <col min="3850" max="3851" width="14.140625" style="744" customWidth="1"/>
    <col min="3852" max="4101" width="11.42578125" style="744"/>
    <col min="4102" max="4102" width="14.7109375" style="744" customWidth="1"/>
    <col min="4103" max="4103" width="13.5703125" style="744" customWidth="1"/>
    <col min="4104" max="4104" width="14.140625" style="744" customWidth="1"/>
    <col min="4105" max="4105" width="14.7109375" style="744" customWidth="1"/>
    <col min="4106" max="4107" width="14.140625" style="744" customWidth="1"/>
    <col min="4108" max="4357" width="11.42578125" style="744"/>
    <col min="4358" max="4358" width="14.7109375" style="744" customWidth="1"/>
    <col min="4359" max="4359" width="13.5703125" style="744" customWidth="1"/>
    <col min="4360" max="4360" width="14.140625" style="744" customWidth="1"/>
    <col min="4361" max="4361" width="14.7109375" style="744" customWidth="1"/>
    <col min="4362" max="4363" width="14.140625" style="744" customWidth="1"/>
    <col min="4364" max="4613" width="11.42578125" style="744"/>
    <col min="4614" max="4614" width="14.7109375" style="744" customWidth="1"/>
    <col min="4615" max="4615" width="13.5703125" style="744" customWidth="1"/>
    <col min="4616" max="4616" width="14.140625" style="744" customWidth="1"/>
    <col min="4617" max="4617" width="14.7109375" style="744" customWidth="1"/>
    <col min="4618" max="4619" width="14.140625" style="744" customWidth="1"/>
    <col min="4620" max="4869" width="11.42578125" style="744"/>
    <col min="4870" max="4870" width="14.7109375" style="744" customWidth="1"/>
    <col min="4871" max="4871" width="13.5703125" style="744" customWidth="1"/>
    <col min="4872" max="4872" width="14.140625" style="744" customWidth="1"/>
    <col min="4873" max="4873" width="14.7109375" style="744" customWidth="1"/>
    <col min="4874" max="4875" width="14.140625" style="744" customWidth="1"/>
    <col min="4876" max="5125" width="11.42578125" style="744"/>
    <col min="5126" max="5126" width="14.7109375" style="744" customWidth="1"/>
    <col min="5127" max="5127" width="13.5703125" style="744" customWidth="1"/>
    <col min="5128" max="5128" width="14.140625" style="744" customWidth="1"/>
    <col min="5129" max="5129" width="14.7109375" style="744" customWidth="1"/>
    <col min="5130" max="5131" width="14.140625" style="744" customWidth="1"/>
    <col min="5132" max="5381" width="11.42578125" style="744"/>
    <col min="5382" max="5382" width="14.7109375" style="744" customWidth="1"/>
    <col min="5383" max="5383" width="13.5703125" style="744" customWidth="1"/>
    <col min="5384" max="5384" width="14.140625" style="744" customWidth="1"/>
    <col min="5385" max="5385" width="14.7109375" style="744" customWidth="1"/>
    <col min="5386" max="5387" width="14.140625" style="744" customWidth="1"/>
    <col min="5388" max="5637" width="11.42578125" style="744"/>
    <col min="5638" max="5638" width="14.7109375" style="744" customWidth="1"/>
    <col min="5639" max="5639" width="13.5703125" style="744" customWidth="1"/>
    <col min="5640" max="5640" width="14.140625" style="744" customWidth="1"/>
    <col min="5641" max="5641" width="14.7109375" style="744" customWidth="1"/>
    <col min="5642" max="5643" width="14.140625" style="744" customWidth="1"/>
    <col min="5644" max="5893" width="11.42578125" style="744"/>
    <col min="5894" max="5894" width="14.7109375" style="744" customWidth="1"/>
    <col min="5895" max="5895" width="13.5703125" style="744" customWidth="1"/>
    <col min="5896" max="5896" width="14.140625" style="744" customWidth="1"/>
    <col min="5897" max="5897" width="14.7109375" style="744" customWidth="1"/>
    <col min="5898" max="5899" width="14.140625" style="744" customWidth="1"/>
    <col min="5900" max="6149" width="11.42578125" style="744"/>
    <col min="6150" max="6150" width="14.7109375" style="744" customWidth="1"/>
    <col min="6151" max="6151" width="13.5703125" style="744" customWidth="1"/>
    <col min="6152" max="6152" width="14.140625" style="744" customWidth="1"/>
    <col min="6153" max="6153" width="14.7109375" style="744" customWidth="1"/>
    <col min="6154" max="6155" width="14.140625" style="744" customWidth="1"/>
    <col min="6156" max="6405" width="11.42578125" style="744"/>
    <col min="6406" max="6406" width="14.7109375" style="744" customWidth="1"/>
    <col min="6407" max="6407" width="13.5703125" style="744" customWidth="1"/>
    <col min="6408" max="6408" width="14.140625" style="744" customWidth="1"/>
    <col min="6409" max="6409" width="14.7109375" style="744" customWidth="1"/>
    <col min="6410" max="6411" width="14.140625" style="744" customWidth="1"/>
    <col min="6412" max="6661" width="11.42578125" style="744"/>
    <col min="6662" max="6662" width="14.7109375" style="744" customWidth="1"/>
    <col min="6663" max="6663" width="13.5703125" style="744" customWidth="1"/>
    <col min="6664" max="6664" width="14.140625" style="744" customWidth="1"/>
    <col min="6665" max="6665" width="14.7109375" style="744" customWidth="1"/>
    <col min="6666" max="6667" width="14.140625" style="744" customWidth="1"/>
    <col min="6668" max="6917" width="11.42578125" style="744"/>
    <col min="6918" max="6918" width="14.7109375" style="744" customWidth="1"/>
    <col min="6919" max="6919" width="13.5703125" style="744" customWidth="1"/>
    <col min="6920" max="6920" width="14.140625" style="744" customWidth="1"/>
    <col min="6921" max="6921" width="14.7109375" style="744" customWidth="1"/>
    <col min="6922" max="6923" width="14.140625" style="744" customWidth="1"/>
    <col min="6924" max="7173" width="11.42578125" style="744"/>
    <col min="7174" max="7174" width="14.7109375" style="744" customWidth="1"/>
    <col min="7175" max="7175" width="13.5703125" style="744" customWidth="1"/>
    <col min="7176" max="7176" width="14.140625" style="744" customWidth="1"/>
    <col min="7177" max="7177" width="14.7109375" style="744" customWidth="1"/>
    <col min="7178" max="7179" width="14.140625" style="744" customWidth="1"/>
    <col min="7180" max="7429" width="11.42578125" style="744"/>
    <col min="7430" max="7430" width="14.7109375" style="744" customWidth="1"/>
    <col min="7431" max="7431" width="13.5703125" style="744" customWidth="1"/>
    <col min="7432" max="7432" width="14.140625" style="744" customWidth="1"/>
    <col min="7433" max="7433" width="14.7109375" style="744" customWidth="1"/>
    <col min="7434" max="7435" width="14.140625" style="744" customWidth="1"/>
    <col min="7436" max="7685" width="11.42578125" style="744"/>
    <col min="7686" max="7686" width="14.7109375" style="744" customWidth="1"/>
    <col min="7687" max="7687" width="13.5703125" style="744" customWidth="1"/>
    <col min="7688" max="7688" width="14.140625" style="744" customWidth="1"/>
    <col min="7689" max="7689" width="14.7109375" style="744" customWidth="1"/>
    <col min="7690" max="7691" width="14.140625" style="744" customWidth="1"/>
    <col min="7692" max="7941" width="11.42578125" style="744"/>
    <col min="7942" max="7942" width="14.7109375" style="744" customWidth="1"/>
    <col min="7943" max="7943" width="13.5703125" style="744" customWidth="1"/>
    <col min="7944" max="7944" width="14.140625" style="744" customWidth="1"/>
    <col min="7945" max="7945" width="14.7109375" style="744" customWidth="1"/>
    <col min="7946" max="7947" width="14.140625" style="744" customWidth="1"/>
    <col min="7948" max="8197" width="11.42578125" style="744"/>
    <col min="8198" max="8198" width="14.7109375" style="744" customWidth="1"/>
    <col min="8199" max="8199" width="13.5703125" style="744" customWidth="1"/>
    <col min="8200" max="8200" width="14.140625" style="744" customWidth="1"/>
    <col min="8201" max="8201" width="14.7109375" style="744" customWidth="1"/>
    <col min="8202" max="8203" width="14.140625" style="744" customWidth="1"/>
    <col min="8204" max="8453" width="11.42578125" style="744"/>
    <col min="8454" max="8454" width="14.7109375" style="744" customWidth="1"/>
    <col min="8455" max="8455" width="13.5703125" style="744" customWidth="1"/>
    <col min="8456" max="8456" width="14.140625" style="744" customWidth="1"/>
    <col min="8457" max="8457" width="14.7109375" style="744" customWidth="1"/>
    <col min="8458" max="8459" width="14.140625" style="744" customWidth="1"/>
    <col min="8460" max="8709" width="11.42578125" style="744"/>
    <col min="8710" max="8710" width="14.7109375" style="744" customWidth="1"/>
    <col min="8711" max="8711" width="13.5703125" style="744" customWidth="1"/>
    <col min="8712" max="8712" width="14.140625" style="744" customWidth="1"/>
    <col min="8713" max="8713" width="14.7109375" style="744" customWidth="1"/>
    <col min="8714" max="8715" width="14.140625" style="744" customWidth="1"/>
    <col min="8716" max="8965" width="11.42578125" style="744"/>
    <col min="8966" max="8966" width="14.7109375" style="744" customWidth="1"/>
    <col min="8967" max="8967" width="13.5703125" style="744" customWidth="1"/>
    <col min="8968" max="8968" width="14.140625" style="744" customWidth="1"/>
    <col min="8969" max="8969" width="14.7109375" style="744" customWidth="1"/>
    <col min="8970" max="8971" width="14.140625" style="744" customWidth="1"/>
    <col min="8972" max="9221" width="11.42578125" style="744"/>
    <col min="9222" max="9222" width="14.7109375" style="744" customWidth="1"/>
    <col min="9223" max="9223" width="13.5703125" style="744" customWidth="1"/>
    <col min="9224" max="9224" width="14.140625" style="744" customWidth="1"/>
    <col min="9225" max="9225" width="14.7109375" style="744" customWidth="1"/>
    <col min="9226" max="9227" width="14.140625" style="744" customWidth="1"/>
    <col min="9228" max="9477" width="11.42578125" style="744"/>
    <col min="9478" max="9478" width="14.7109375" style="744" customWidth="1"/>
    <col min="9479" max="9479" width="13.5703125" style="744" customWidth="1"/>
    <col min="9480" max="9480" width="14.140625" style="744" customWidth="1"/>
    <col min="9481" max="9481" width="14.7109375" style="744" customWidth="1"/>
    <col min="9482" max="9483" width="14.140625" style="744" customWidth="1"/>
    <col min="9484" max="9733" width="11.42578125" style="744"/>
    <col min="9734" max="9734" width="14.7109375" style="744" customWidth="1"/>
    <col min="9735" max="9735" width="13.5703125" style="744" customWidth="1"/>
    <col min="9736" max="9736" width="14.140625" style="744" customWidth="1"/>
    <col min="9737" max="9737" width="14.7109375" style="744" customWidth="1"/>
    <col min="9738" max="9739" width="14.140625" style="744" customWidth="1"/>
    <col min="9740" max="9989" width="11.42578125" style="744"/>
    <col min="9990" max="9990" width="14.7109375" style="744" customWidth="1"/>
    <col min="9991" max="9991" width="13.5703125" style="744" customWidth="1"/>
    <col min="9992" max="9992" width="14.140625" style="744" customWidth="1"/>
    <col min="9993" max="9993" width="14.7109375" style="744" customWidth="1"/>
    <col min="9994" max="9995" width="14.140625" style="744" customWidth="1"/>
    <col min="9996" max="10245" width="11.42578125" style="744"/>
    <col min="10246" max="10246" width="14.7109375" style="744" customWidth="1"/>
    <col min="10247" max="10247" width="13.5703125" style="744" customWidth="1"/>
    <col min="10248" max="10248" width="14.140625" style="744" customWidth="1"/>
    <col min="10249" max="10249" width="14.7109375" style="744" customWidth="1"/>
    <col min="10250" max="10251" width="14.140625" style="744" customWidth="1"/>
    <col min="10252" max="10501" width="11.42578125" style="744"/>
    <col min="10502" max="10502" width="14.7109375" style="744" customWidth="1"/>
    <col min="10503" max="10503" width="13.5703125" style="744" customWidth="1"/>
    <col min="10504" max="10504" width="14.140625" style="744" customWidth="1"/>
    <col min="10505" max="10505" width="14.7109375" style="744" customWidth="1"/>
    <col min="10506" max="10507" width="14.140625" style="744" customWidth="1"/>
    <col min="10508" max="10757" width="11.42578125" style="744"/>
    <col min="10758" max="10758" width="14.7109375" style="744" customWidth="1"/>
    <col min="10759" max="10759" width="13.5703125" style="744" customWidth="1"/>
    <col min="10760" max="10760" width="14.140625" style="744" customWidth="1"/>
    <col min="10761" max="10761" width="14.7109375" style="744" customWidth="1"/>
    <col min="10762" max="10763" width="14.140625" style="744" customWidth="1"/>
    <col min="10764" max="11013" width="11.42578125" style="744"/>
    <col min="11014" max="11014" width="14.7109375" style="744" customWidth="1"/>
    <col min="11015" max="11015" width="13.5703125" style="744" customWidth="1"/>
    <col min="11016" max="11016" width="14.140625" style="744" customWidth="1"/>
    <col min="11017" max="11017" width="14.7109375" style="744" customWidth="1"/>
    <col min="11018" max="11019" width="14.140625" style="744" customWidth="1"/>
    <col min="11020" max="11269" width="11.42578125" style="744"/>
    <col min="11270" max="11270" width="14.7109375" style="744" customWidth="1"/>
    <col min="11271" max="11271" width="13.5703125" style="744" customWidth="1"/>
    <col min="11272" max="11272" width="14.140625" style="744" customWidth="1"/>
    <col min="11273" max="11273" width="14.7109375" style="744" customWidth="1"/>
    <col min="11274" max="11275" width="14.140625" style="744" customWidth="1"/>
    <col min="11276" max="11525" width="11.42578125" style="744"/>
    <col min="11526" max="11526" width="14.7109375" style="744" customWidth="1"/>
    <col min="11527" max="11527" width="13.5703125" style="744" customWidth="1"/>
    <col min="11528" max="11528" width="14.140625" style="744" customWidth="1"/>
    <col min="11529" max="11529" width="14.7109375" style="744" customWidth="1"/>
    <col min="11530" max="11531" width="14.140625" style="744" customWidth="1"/>
    <col min="11532" max="11781" width="11.42578125" style="744"/>
    <col min="11782" max="11782" width="14.7109375" style="744" customWidth="1"/>
    <col min="11783" max="11783" width="13.5703125" style="744" customWidth="1"/>
    <col min="11784" max="11784" width="14.140625" style="744" customWidth="1"/>
    <col min="11785" max="11785" width="14.7109375" style="744" customWidth="1"/>
    <col min="11786" max="11787" width="14.140625" style="744" customWidth="1"/>
    <col min="11788" max="12037" width="11.42578125" style="744"/>
    <col min="12038" max="12038" width="14.7109375" style="744" customWidth="1"/>
    <col min="12039" max="12039" width="13.5703125" style="744" customWidth="1"/>
    <col min="12040" max="12040" width="14.140625" style="744" customWidth="1"/>
    <col min="12041" max="12041" width="14.7109375" style="744" customWidth="1"/>
    <col min="12042" max="12043" width="14.140625" style="744" customWidth="1"/>
    <col min="12044" max="12293" width="11.42578125" style="744"/>
    <col min="12294" max="12294" width="14.7109375" style="744" customWidth="1"/>
    <col min="12295" max="12295" width="13.5703125" style="744" customWidth="1"/>
    <col min="12296" max="12296" width="14.140625" style="744" customWidth="1"/>
    <col min="12297" max="12297" width="14.7109375" style="744" customWidth="1"/>
    <col min="12298" max="12299" width="14.140625" style="744" customWidth="1"/>
    <col min="12300" max="12549" width="11.42578125" style="744"/>
    <col min="12550" max="12550" width="14.7109375" style="744" customWidth="1"/>
    <col min="12551" max="12551" width="13.5703125" style="744" customWidth="1"/>
    <col min="12552" max="12552" width="14.140625" style="744" customWidth="1"/>
    <col min="12553" max="12553" width="14.7109375" style="744" customWidth="1"/>
    <col min="12554" max="12555" width="14.140625" style="744" customWidth="1"/>
    <col min="12556" max="12805" width="11.42578125" style="744"/>
    <col min="12806" max="12806" width="14.7109375" style="744" customWidth="1"/>
    <col min="12807" max="12807" width="13.5703125" style="744" customWidth="1"/>
    <col min="12808" max="12808" width="14.140625" style="744" customWidth="1"/>
    <col min="12809" max="12809" width="14.7109375" style="744" customWidth="1"/>
    <col min="12810" max="12811" width="14.140625" style="744" customWidth="1"/>
    <col min="12812" max="13061" width="11.42578125" style="744"/>
    <col min="13062" max="13062" width="14.7109375" style="744" customWidth="1"/>
    <col min="13063" max="13063" width="13.5703125" style="744" customWidth="1"/>
    <col min="13064" max="13064" width="14.140625" style="744" customWidth="1"/>
    <col min="13065" max="13065" width="14.7109375" style="744" customWidth="1"/>
    <col min="13066" max="13067" width="14.140625" style="744" customWidth="1"/>
    <col min="13068" max="13317" width="11.42578125" style="744"/>
    <col min="13318" max="13318" width="14.7109375" style="744" customWidth="1"/>
    <col min="13319" max="13319" width="13.5703125" style="744" customWidth="1"/>
    <col min="13320" max="13320" width="14.140625" style="744" customWidth="1"/>
    <col min="13321" max="13321" width="14.7109375" style="744" customWidth="1"/>
    <col min="13322" max="13323" width="14.140625" style="744" customWidth="1"/>
    <col min="13324" max="13573" width="11.42578125" style="744"/>
    <col min="13574" max="13574" width="14.7109375" style="744" customWidth="1"/>
    <col min="13575" max="13575" width="13.5703125" style="744" customWidth="1"/>
    <col min="13576" max="13576" width="14.140625" style="744" customWidth="1"/>
    <col min="13577" max="13577" width="14.7109375" style="744" customWidth="1"/>
    <col min="13578" max="13579" width="14.140625" style="744" customWidth="1"/>
    <col min="13580" max="13829" width="11.42578125" style="744"/>
    <col min="13830" max="13830" width="14.7109375" style="744" customWidth="1"/>
    <col min="13831" max="13831" width="13.5703125" style="744" customWidth="1"/>
    <col min="13832" max="13832" width="14.140625" style="744" customWidth="1"/>
    <col min="13833" max="13833" width="14.7109375" style="744" customWidth="1"/>
    <col min="13834" max="13835" width="14.140625" style="744" customWidth="1"/>
    <col min="13836" max="14085" width="11.42578125" style="744"/>
    <col min="14086" max="14086" width="14.7109375" style="744" customWidth="1"/>
    <col min="14087" max="14087" width="13.5703125" style="744" customWidth="1"/>
    <col min="14088" max="14088" width="14.140625" style="744" customWidth="1"/>
    <col min="14089" max="14089" width="14.7109375" style="744" customWidth="1"/>
    <col min="14090" max="14091" width="14.140625" style="744" customWidth="1"/>
    <col min="14092" max="14341" width="11.42578125" style="744"/>
    <col min="14342" max="14342" width="14.7109375" style="744" customWidth="1"/>
    <col min="14343" max="14343" width="13.5703125" style="744" customWidth="1"/>
    <col min="14344" max="14344" width="14.140625" style="744" customWidth="1"/>
    <col min="14345" max="14345" width="14.7109375" style="744" customWidth="1"/>
    <col min="14346" max="14347" width="14.140625" style="744" customWidth="1"/>
    <col min="14348" max="14597" width="11.42578125" style="744"/>
    <col min="14598" max="14598" width="14.7109375" style="744" customWidth="1"/>
    <col min="14599" max="14599" width="13.5703125" style="744" customWidth="1"/>
    <col min="14600" max="14600" width="14.140625" style="744" customWidth="1"/>
    <col min="14601" max="14601" width="14.7109375" style="744" customWidth="1"/>
    <col min="14602" max="14603" width="14.140625" style="744" customWidth="1"/>
    <col min="14604" max="14853" width="11.42578125" style="744"/>
    <col min="14854" max="14854" width="14.7109375" style="744" customWidth="1"/>
    <col min="14855" max="14855" width="13.5703125" style="744" customWidth="1"/>
    <col min="14856" max="14856" width="14.140625" style="744" customWidth="1"/>
    <col min="14857" max="14857" width="14.7109375" style="744" customWidth="1"/>
    <col min="14858" max="14859" width="14.140625" style="744" customWidth="1"/>
    <col min="14860" max="15109" width="11.42578125" style="744"/>
    <col min="15110" max="15110" width="14.7109375" style="744" customWidth="1"/>
    <col min="15111" max="15111" width="13.5703125" style="744" customWidth="1"/>
    <col min="15112" max="15112" width="14.140625" style="744" customWidth="1"/>
    <col min="15113" max="15113" width="14.7109375" style="744" customWidth="1"/>
    <col min="15114" max="15115" width="14.140625" style="744" customWidth="1"/>
    <col min="15116" max="15365" width="11.42578125" style="744"/>
    <col min="15366" max="15366" width="14.7109375" style="744" customWidth="1"/>
    <col min="15367" max="15367" width="13.5703125" style="744" customWidth="1"/>
    <col min="15368" max="15368" width="14.140625" style="744" customWidth="1"/>
    <col min="15369" max="15369" width="14.7109375" style="744" customWidth="1"/>
    <col min="15370" max="15371" width="14.140625" style="744" customWidth="1"/>
    <col min="15372" max="15621" width="11.42578125" style="744"/>
    <col min="15622" max="15622" width="14.7109375" style="744" customWidth="1"/>
    <col min="15623" max="15623" width="13.5703125" style="744" customWidth="1"/>
    <col min="15624" max="15624" width="14.140625" style="744" customWidth="1"/>
    <col min="15625" max="15625" width="14.7109375" style="744" customWidth="1"/>
    <col min="15626" max="15627" width="14.140625" style="744" customWidth="1"/>
    <col min="15628" max="15877" width="11.42578125" style="744"/>
    <col min="15878" max="15878" width="14.7109375" style="744" customWidth="1"/>
    <col min="15879" max="15879" width="13.5703125" style="744" customWidth="1"/>
    <col min="15880" max="15880" width="14.140625" style="744" customWidth="1"/>
    <col min="15881" max="15881" width="14.7109375" style="744" customWidth="1"/>
    <col min="15882" max="15883" width="14.140625" style="744" customWidth="1"/>
    <col min="15884" max="16133" width="11.42578125" style="744"/>
    <col min="16134" max="16134" width="14.7109375" style="744" customWidth="1"/>
    <col min="16135" max="16135" width="13.5703125" style="744" customWidth="1"/>
    <col min="16136" max="16136" width="14.140625" style="744" customWidth="1"/>
    <col min="16137" max="16137" width="14.7109375" style="744" customWidth="1"/>
    <col min="16138" max="16139" width="14.140625" style="744" customWidth="1"/>
    <col min="16140" max="16384" width="11.42578125" style="744"/>
  </cols>
  <sheetData>
    <row r="1" spans="1:11" ht="15">
      <c r="K1" s="923" t="s">
        <v>3009</v>
      </c>
    </row>
    <row r="2" spans="1:11" ht="15">
      <c r="K2" s="924" t="s">
        <v>2129</v>
      </c>
    </row>
    <row r="3" spans="1:11" ht="15">
      <c r="K3" s="923" t="s">
        <v>3064</v>
      </c>
    </row>
    <row r="4" spans="1:11" ht="15">
      <c r="K4" s="924" t="s">
        <v>3065</v>
      </c>
    </row>
    <row r="9" spans="1:11">
      <c r="J9" s="925" t="s">
        <v>3066</v>
      </c>
    </row>
    <row r="10" spans="1:11">
      <c r="A10" s="748" t="s">
        <v>2131</v>
      </c>
      <c r="B10" s="748" t="s">
        <v>2132</v>
      </c>
      <c r="F10" s="749" t="s">
        <v>2133</v>
      </c>
      <c r="G10" s="749" t="s">
        <v>2134</v>
      </c>
      <c r="H10" s="749" t="s">
        <v>2135</v>
      </c>
      <c r="I10" s="749" t="s">
        <v>2136</v>
      </c>
      <c r="J10" s="749" t="s">
        <v>2138</v>
      </c>
      <c r="K10" s="749" t="s">
        <v>2139</v>
      </c>
    </row>
    <row r="11" spans="1:11">
      <c r="F11" s="926" t="s">
        <v>3067</v>
      </c>
      <c r="G11" s="926" t="s">
        <v>2141</v>
      </c>
      <c r="H11" s="926" t="s">
        <v>2142</v>
      </c>
      <c r="I11" s="926" t="s">
        <v>3068</v>
      </c>
      <c r="J11" s="926" t="s">
        <v>3013</v>
      </c>
      <c r="K11" s="926" t="s">
        <v>3069</v>
      </c>
    </row>
    <row r="12" spans="1:11">
      <c r="G12" s="926" t="s">
        <v>2147</v>
      </c>
    </row>
    <row r="13" spans="1:11">
      <c r="A13" s="927" t="s">
        <v>3015</v>
      </c>
      <c r="F13" s="928">
        <v>23560526032.75</v>
      </c>
      <c r="G13" s="928">
        <v>6706012145.5600004</v>
      </c>
      <c r="H13" s="928">
        <v>30266538178.310001</v>
      </c>
      <c r="I13" s="928">
        <v>28993500730.689999</v>
      </c>
      <c r="J13" s="928">
        <v>28451469000.810001</v>
      </c>
      <c r="K13" s="928">
        <v>1273037447.6199999</v>
      </c>
    </row>
    <row r="14" spans="1:11">
      <c r="A14" s="932" t="s">
        <v>918</v>
      </c>
      <c r="B14" s="932" t="s">
        <v>377</v>
      </c>
      <c r="F14" s="752">
        <v>177891367.53999999</v>
      </c>
      <c r="G14" s="752">
        <v>83423414.400000006</v>
      </c>
      <c r="H14" s="752">
        <v>261314781.94</v>
      </c>
      <c r="I14" s="752">
        <v>261314781.90000001</v>
      </c>
      <c r="J14" s="752">
        <v>261297780.94</v>
      </c>
      <c r="K14" s="752">
        <v>0.04</v>
      </c>
    </row>
    <row r="15" spans="1:11">
      <c r="A15" s="932" t="s">
        <v>920</v>
      </c>
      <c r="B15" s="932" t="s">
        <v>378</v>
      </c>
      <c r="F15" s="752">
        <v>353374758.93000001</v>
      </c>
      <c r="G15" s="752">
        <v>120612033.02</v>
      </c>
      <c r="H15" s="752">
        <v>473986791.94999999</v>
      </c>
      <c r="I15" s="752">
        <v>473970445.73000002</v>
      </c>
      <c r="J15" s="752">
        <v>470728229.74000001</v>
      </c>
      <c r="K15" s="752">
        <v>16346.219999961853</v>
      </c>
    </row>
    <row r="16" spans="1:11">
      <c r="A16" s="932" t="s">
        <v>924</v>
      </c>
      <c r="B16" s="932" t="s">
        <v>379</v>
      </c>
      <c r="F16" s="752">
        <v>1511878705.54</v>
      </c>
      <c r="G16" s="752">
        <v>423223870.60000002</v>
      </c>
      <c r="H16" s="752">
        <v>1935102576.1400001</v>
      </c>
      <c r="I16" s="752">
        <v>1935102576.1400001</v>
      </c>
      <c r="J16" s="752">
        <v>1935023628.0799999</v>
      </c>
      <c r="K16" s="752">
        <v>0</v>
      </c>
    </row>
    <row r="17" spans="1:11">
      <c r="A17" s="932" t="s">
        <v>928</v>
      </c>
      <c r="B17" s="932" t="s">
        <v>380</v>
      </c>
      <c r="F17" s="752">
        <v>264947795.31999999</v>
      </c>
      <c r="G17" s="752">
        <v>1806433759.6500001</v>
      </c>
      <c r="H17" s="752">
        <v>2071381554.97</v>
      </c>
      <c r="I17" s="752">
        <v>1845927671.6500001</v>
      </c>
      <c r="J17" s="752">
        <v>1821492412.3499999</v>
      </c>
      <c r="K17" s="752">
        <v>225453883.32000014</v>
      </c>
    </row>
    <row r="18" spans="1:11">
      <c r="A18" s="932" t="s">
        <v>934</v>
      </c>
      <c r="B18" s="932" t="s">
        <v>381</v>
      </c>
      <c r="F18" s="752">
        <v>151987749.86000001</v>
      </c>
      <c r="G18" s="752">
        <v>127825458.47</v>
      </c>
      <c r="H18" s="752">
        <v>279813208.32999998</v>
      </c>
      <c r="I18" s="752">
        <v>279812828.23000002</v>
      </c>
      <c r="J18" s="752">
        <v>279687978.23000002</v>
      </c>
      <c r="K18" s="752">
        <v>380.1</v>
      </c>
    </row>
    <row r="19" spans="1:11">
      <c r="A19" s="932" t="s">
        <v>936</v>
      </c>
      <c r="B19" s="932" t="s">
        <v>382</v>
      </c>
      <c r="F19" s="752">
        <v>186247537.72999999</v>
      </c>
      <c r="G19" s="752">
        <v>107070774.15000001</v>
      </c>
      <c r="H19" s="752">
        <v>293318311.88</v>
      </c>
      <c r="I19" s="752">
        <v>293318311.88</v>
      </c>
      <c r="J19" s="752">
        <v>293317011.88</v>
      </c>
      <c r="K19" s="752">
        <v>0</v>
      </c>
    </row>
    <row r="20" spans="1:11">
      <c r="A20" s="932" t="s">
        <v>938</v>
      </c>
      <c r="B20" s="932" t="s">
        <v>383</v>
      </c>
      <c r="F20" s="752">
        <v>82284335.390000001</v>
      </c>
      <c r="G20" s="752">
        <v>301220601.55000001</v>
      </c>
      <c r="H20" s="752">
        <v>383504936.94</v>
      </c>
      <c r="I20" s="752">
        <v>383504846.94</v>
      </c>
      <c r="J20" s="752">
        <v>383504846.94</v>
      </c>
      <c r="K20" s="752">
        <v>90</v>
      </c>
    </row>
    <row r="21" spans="1:11">
      <c r="A21" s="932" t="s">
        <v>940</v>
      </c>
      <c r="B21" s="932" t="s">
        <v>384</v>
      </c>
      <c r="F21" s="752">
        <v>27336014</v>
      </c>
      <c r="G21" s="752">
        <v>43999150.909999996</v>
      </c>
      <c r="H21" s="752">
        <v>71335164.909999996</v>
      </c>
      <c r="I21" s="752">
        <v>71329956.159999996</v>
      </c>
      <c r="J21" s="752">
        <v>71324456.159999996</v>
      </c>
      <c r="K21" s="752">
        <v>5208.75</v>
      </c>
    </row>
    <row r="22" spans="1:11">
      <c r="A22" s="932" t="s">
        <v>942</v>
      </c>
      <c r="B22" s="932" t="s">
        <v>385</v>
      </c>
      <c r="F22" s="752">
        <v>280586434.13999999</v>
      </c>
      <c r="G22" s="752">
        <v>282988998.17000002</v>
      </c>
      <c r="H22" s="752">
        <v>563575432.30999994</v>
      </c>
      <c r="I22" s="752">
        <v>562750432.30999994</v>
      </c>
      <c r="J22" s="752">
        <v>562750432.30999994</v>
      </c>
      <c r="K22" s="752">
        <v>825000</v>
      </c>
    </row>
    <row r="23" spans="1:11">
      <c r="A23" s="932" t="s">
        <v>944</v>
      </c>
      <c r="B23" s="932" t="s">
        <v>386</v>
      </c>
      <c r="F23" s="752">
        <v>602031950</v>
      </c>
      <c r="G23" s="752">
        <v>336185935.07999998</v>
      </c>
      <c r="H23" s="752">
        <v>938217885.08000004</v>
      </c>
      <c r="I23" s="752">
        <v>938217885.08000004</v>
      </c>
      <c r="J23" s="752">
        <v>937922690.85000002</v>
      </c>
      <c r="K23" s="752">
        <v>0</v>
      </c>
    </row>
    <row r="24" spans="1:11">
      <c r="A24" s="932" t="s">
        <v>946</v>
      </c>
      <c r="B24" s="932" t="s">
        <v>387</v>
      </c>
      <c r="F24" s="752">
        <v>4458244847</v>
      </c>
      <c r="G24" s="752">
        <v>-3743974971.4400001</v>
      </c>
      <c r="H24" s="752">
        <v>714269875.55999994</v>
      </c>
      <c r="I24" s="752">
        <v>0</v>
      </c>
      <c r="J24" s="752">
        <v>0</v>
      </c>
      <c r="K24" s="752">
        <v>714269875.55999994</v>
      </c>
    </row>
    <row r="25" spans="1:11">
      <c r="A25" s="932" t="s">
        <v>948</v>
      </c>
      <c r="B25" s="932" t="s">
        <v>388</v>
      </c>
      <c r="F25" s="752">
        <v>357100126.93000001</v>
      </c>
      <c r="G25" s="752">
        <v>215141776.24000001</v>
      </c>
      <c r="H25" s="752">
        <v>572241903.16999996</v>
      </c>
      <c r="I25" s="752">
        <v>562892874.53999996</v>
      </c>
      <c r="J25" s="752">
        <v>562892874.53999996</v>
      </c>
      <c r="K25" s="752">
        <v>9349028.6300000008</v>
      </c>
    </row>
    <row r="26" spans="1:11">
      <c r="A26" s="932" t="s">
        <v>950</v>
      </c>
      <c r="B26" s="932" t="s">
        <v>389</v>
      </c>
      <c r="F26" s="752">
        <v>1098884479.01</v>
      </c>
      <c r="G26" s="752">
        <v>715346608.94000006</v>
      </c>
      <c r="H26" s="752">
        <v>1814231087.95</v>
      </c>
      <c r="I26" s="752">
        <v>1814220301.6300001</v>
      </c>
      <c r="J26" s="752">
        <v>1814220301.6300001</v>
      </c>
      <c r="K26" s="752">
        <v>10786.32</v>
      </c>
    </row>
    <row r="27" spans="1:11">
      <c r="A27" s="932" t="s">
        <v>952</v>
      </c>
      <c r="B27" s="932" t="s">
        <v>390</v>
      </c>
      <c r="F27" s="752">
        <v>650782244.69000006</v>
      </c>
      <c r="G27" s="752">
        <v>171028378.46000001</v>
      </c>
      <c r="H27" s="752">
        <v>821810623.14999998</v>
      </c>
      <c r="I27" s="752">
        <v>821810623.14999998</v>
      </c>
      <c r="J27" s="752">
        <v>821728705.07000005</v>
      </c>
      <c r="K27" s="752">
        <v>0</v>
      </c>
    </row>
    <row r="28" spans="1:11">
      <c r="A28" s="932" t="s">
        <v>954</v>
      </c>
      <c r="B28" s="932" t="s">
        <v>391</v>
      </c>
      <c r="F28" s="752">
        <v>119742003.97</v>
      </c>
      <c r="G28" s="752">
        <v>93255340.219999999</v>
      </c>
      <c r="H28" s="752">
        <v>212997344.19</v>
      </c>
      <c r="I28" s="752">
        <v>212993061.66999999</v>
      </c>
      <c r="J28" s="752">
        <v>212348699.22</v>
      </c>
      <c r="K28" s="752">
        <v>4282.5200000000004</v>
      </c>
    </row>
    <row r="29" spans="1:11">
      <c r="A29" s="932" t="s">
        <v>958</v>
      </c>
      <c r="B29" s="932" t="s">
        <v>393</v>
      </c>
      <c r="F29" s="752">
        <v>351447480.56</v>
      </c>
      <c r="G29" s="752">
        <v>184729850.33000001</v>
      </c>
      <c r="H29" s="752">
        <v>536177330.88999999</v>
      </c>
      <c r="I29" s="752">
        <v>536173138.38999999</v>
      </c>
      <c r="J29" s="752">
        <v>536077456.79000002</v>
      </c>
      <c r="K29" s="752">
        <v>4192.5</v>
      </c>
    </row>
    <row r="30" spans="1:11">
      <c r="A30" s="932" t="s">
        <v>960</v>
      </c>
      <c r="B30" s="932" t="s">
        <v>394</v>
      </c>
      <c r="F30" s="752">
        <v>32938701.960000001</v>
      </c>
      <c r="G30" s="752">
        <v>71303121.530000001</v>
      </c>
      <c r="H30" s="752">
        <v>104241823.48999999</v>
      </c>
      <c r="I30" s="752">
        <v>104241799.48</v>
      </c>
      <c r="J30" s="752">
        <v>104241799.48</v>
      </c>
      <c r="K30" s="752">
        <v>24.01</v>
      </c>
    </row>
    <row r="31" spans="1:11">
      <c r="A31" s="932" t="s">
        <v>964</v>
      </c>
      <c r="B31" s="932" t="s">
        <v>395</v>
      </c>
      <c r="F31" s="752">
        <v>262721257.47</v>
      </c>
      <c r="G31" s="752">
        <v>30820560.16</v>
      </c>
      <c r="H31" s="752">
        <v>293541817.63</v>
      </c>
      <c r="I31" s="752">
        <v>293277348.75999999</v>
      </c>
      <c r="J31" s="752">
        <v>293277348.75999999</v>
      </c>
      <c r="K31" s="752">
        <v>264468.87000003812</v>
      </c>
    </row>
    <row r="32" spans="1:11">
      <c r="A32" s="932" t="s">
        <v>966</v>
      </c>
      <c r="B32" s="932" t="s">
        <v>396</v>
      </c>
      <c r="F32" s="752">
        <v>8469422.2899999991</v>
      </c>
      <c r="G32" s="752">
        <v>1520997.54</v>
      </c>
      <c r="H32" s="752">
        <v>9990419.8300000001</v>
      </c>
      <c r="I32" s="752">
        <v>9920831.2899999991</v>
      </c>
      <c r="J32" s="752">
        <v>9920831.2899999991</v>
      </c>
      <c r="K32" s="752">
        <v>69588.539999999994</v>
      </c>
    </row>
    <row r="33" spans="1:11">
      <c r="A33" s="932" t="s">
        <v>968</v>
      </c>
      <c r="B33" s="932" t="s">
        <v>397</v>
      </c>
      <c r="F33" s="752">
        <v>132887138.17</v>
      </c>
      <c r="G33" s="752">
        <v>44781997.909999996</v>
      </c>
      <c r="H33" s="752">
        <v>177669136.08000001</v>
      </c>
      <c r="I33" s="752">
        <v>177669036.88</v>
      </c>
      <c r="J33" s="752">
        <v>177669036.88</v>
      </c>
      <c r="K33" s="752">
        <v>99.2</v>
      </c>
    </row>
    <row r="34" spans="1:11">
      <c r="A34" s="932" t="s">
        <v>970</v>
      </c>
      <c r="B34" s="932" t="s">
        <v>398</v>
      </c>
      <c r="F34" s="752">
        <v>32050145.18</v>
      </c>
      <c r="G34" s="752">
        <v>87080120.930000007</v>
      </c>
      <c r="H34" s="752">
        <v>119130266.11</v>
      </c>
      <c r="I34" s="752">
        <v>118530548.8</v>
      </c>
      <c r="J34" s="752">
        <v>116779941.29000001</v>
      </c>
      <c r="K34" s="752">
        <v>599717.31000000006</v>
      </c>
    </row>
    <row r="35" spans="1:11">
      <c r="A35" s="932" t="s">
        <v>972</v>
      </c>
      <c r="B35" s="932" t="s">
        <v>399</v>
      </c>
      <c r="F35" s="752">
        <v>180594063.53999999</v>
      </c>
      <c r="G35" s="752">
        <v>81302398.879999995</v>
      </c>
      <c r="H35" s="752">
        <v>261896462.41999999</v>
      </c>
      <c r="I35" s="752">
        <v>261896462.40000001</v>
      </c>
      <c r="J35" s="752">
        <v>261872219.68000001</v>
      </c>
      <c r="K35" s="752">
        <v>0.02</v>
      </c>
    </row>
    <row r="36" spans="1:11">
      <c r="A36" s="932" t="s">
        <v>974</v>
      </c>
      <c r="B36" s="932" t="s">
        <v>400</v>
      </c>
      <c r="F36" s="752">
        <v>97175668.180000007</v>
      </c>
      <c r="G36" s="752">
        <v>119009703.52</v>
      </c>
      <c r="H36" s="752">
        <v>216185371.69999999</v>
      </c>
      <c r="I36" s="752">
        <v>216185371.69999999</v>
      </c>
      <c r="J36" s="752">
        <v>215917760.75999999</v>
      </c>
      <c r="K36" s="752">
        <v>0</v>
      </c>
    </row>
    <row r="37" spans="1:11">
      <c r="A37" s="932" t="s">
        <v>976</v>
      </c>
      <c r="B37" s="932" t="s">
        <v>401</v>
      </c>
      <c r="F37" s="752">
        <v>18745909.949999999</v>
      </c>
      <c r="G37" s="752">
        <v>34745778.299999997</v>
      </c>
      <c r="H37" s="752">
        <v>53491688.25</v>
      </c>
      <c r="I37" s="752">
        <v>53491688.25</v>
      </c>
      <c r="J37" s="752">
        <v>53491688.25</v>
      </c>
      <c r="K37" s="752">
        <v>0</v>
      </c>
    </row>
    <row r="38" spans="1:11">
      <c r="A38" s="932" t="s">
        <v>978</v>
      </c>
      <c r="B38" s="932" t="s">
        <v>402</v>
      </c>
      <c r="F38" s="752">
        <v>36214204.380000003</v>
      </c>
      <c r="G38" s="752">
        <v>38043503.619999997</v>
      </c>
      <c r="H38" s="752">
        <v>74257708</v>
      </c>
      <c r="I38" s="752">
        <v>74252258.829999998</v>
      </c>
      <c r="J38" s="752">
        <v>73708932.379999995</v>
      </c>
      <c r="K38" s="752">
        <v>5449.17</v>
      </c>
    </row>
    <row r="39" spans="1:11">
      <c r="A39" s="932" t="s">
        <v>1118</v>
      </c>
      <c r="B39" s="932" t="s">
        <v>404</v>
      </c>
      <c r="F39" s="752">
        <v>430468392.58999997</v>
      </c>
      <c r="G39" s="752">
        <v>354229975.06999999</v>
      </c>
      <c r="H39" s="752">
        <v>784698367.65999997</v>
      </c>
      <c r="I39" s="752">
        <v>784698367.65999997</v>
      </c>
      <c r="J39" s="752">
        <v>783967223.65999997</v>
      </c>
      <c r="K39" s="752">
        <v>0</v>
      </c>
    </row>
    <row r="40" spans="1:11">
      <c r="A40" s="932" t="s">
        <v>1120</v>
      </c>
      <c r="B40" s="932" t="s">
        <v>405</v>
      </c>
      <c r="F40" s="752">
        <v>111684873.97</v>
      </c>
      <c r="G40" s="752">
        <v>1701805.04</v>
      </c>
      <c r="H40" s="752">
        <v>113386679.01000001</v>
      </c>
      <c r="I40" s="752">
        <v>113386679.01000001</v>
      </c>
      <c r="J40" s="752">
        <v>113037272.65000001</v>
      </c>
      <c r="K40" s="752">
        <v>0</v>
      </c>
    </row>
    <row r="41" spans="1:11">
      <c r="A41" s="932" t="s">
        <v>1318</v>
      </c>
      <c r="B41" s="932" t="s">
        <v>406</v>
      </c>
      <c r="F41" s="752">
        <v>237730712.53</v>
      </c>
      <c r="G41" s="752">
        <v>-1292.78</v>
      </c>
      <c r="H41" s="752">
        <v>237729419.75</v>
      </c>
      <c r="I41" s="752">
        <v>237729419.75</v>
      </c>
      <c r="J41" s="752">
        <v>234553813.22</v>
      </c>
      <c r="K41" s="752">
        <v>0</v>
      </c>
    </row>
    <row r="42" spans="1:11">
      <c r="A42" s="932" t="s">
        <v>1320</v>
      </c>
      <c r="B42" s="932" t="s">
        <v>407</v>
      </c>
      <c r="F42" s="752">
        <v>869321393.00999999</v>
      </c>
      <c r="G42" s="752">
        <v>999970.44</v>
      </c>
      <c r="H42" s="752">
        <v>870321363.45000005</v>
      </c>
      <c r="I42" s="752">
        <v>870321363.45000005</v>
      </c>
      <c r="J42" s="752">
        <v>863875275.87</v>
      </c>
      <c r="K42" s="752">
        <v>0</v>
      </c>
    </row>
    <row r="43" spans="1:11">
      <c r="A43" s="932" t="s">
        <v>1518</v>
      </c>
      <c r="B43" s="932" t="s">
        <v>408</v>
      </c>
      <c r="F43" s="752">
        <v>40604284</v>
      </c>
      <c r="G43" s="752">
        <v>12429462.1</v>
      </c>
      <c r="H43" s="752">
        <v>53033746.100000001</v>
      </c>
      <c r="I43" s="752">
        <v>53033746.100000001</v>
      </c>
      <c r="J43" s="752">
        <v>52872164.5</v>
      </c>
      <c r="K43" s="752">
        <v>0</v>
      </c>
    </row>
    <row r="44" spans="1:11">
      <c r="A44" s="932" t="s">
        <v>1520</v>
      </c>
      <c r="B44" s="932" t="s">
        <v>409</v>
      </c>
      <c r="F44" s="752">
        <v>640009266.78999996</v>
      </c>
      <c r="G44" s="752">
        <v>15188085.4</v>
      </c>
      <c r="H44" s="752">
        <v>655197352.19000006</v>
      </c>
      <c r="I44" s="752">
        <v>655197352.19000006</v>
      </c>
      <c r="J44" s="752">
        <v>654423895.83000004</v>
      </c>
      <c r="K44" s="752">
        <v>0</v>
      </c>
    </row>
    <row r="45" spans="1:11">
      <c r="A45" s="932" t="s">
        <v>1522</v>
      </c>
      <c r="B45" s="932" t="s">
        <v>410</v>
      </c>
      <c r="F45" s="752">
        <v>139137364.59999999</v>
      </c>
      <c r="G45" s="752">
        <v>129854846.31999999</v>
      </c>
      <c r="H45" s="752">
        <v>268992210.92000002</v>
      </c>
      <c r="I45" s="752">
        <v>268992210.92000002</v>
      </c>
      <c r="J45" s="752">
        <v>268992210.92000002</v>
      </c>
      <c r="K45" s="752">
        <v>0</v>
      </c>
    </row>
    <row r="46" spans="1:11">
      <c r="A46" s="932" t="s">
        <v>1524</v>
      </c>
      <c r="B46" s="932" t="s">
        <v>411</v>
      </c>
      <c r="F46" s="752">
        <v>12073176</v>
      </c>
      <c r="G46" s="752">
        <v>-67828.84</v>
      </c>
      <c r="H46" s="752">
        <v>12005347.16</v>
      </c>
      <c r="I46" s="752">
        <v>12005347.16</v>
      </c>
      <c r="J46" s="752">
        <v>11958415.16</v>
      </c>
      <c r="K46" s="752">
        <v>0</v>
      </c>
    </row>
    <row r="47" spans="1:11">
      <c r="A47" s="932" t="s">
        <v>1526</v>
      </c>
      <c r="B47" s="932" t="s">
        <v>412</v>
      </c>
      <c r="F47" s="752">
        <v>30153955.829999998</v>
      </c>
      <c r="G47" s="752">
        <v>7914181.0899999999</v>
      </c>
      <c r="H47" s="752">
        <v>38068136.919999994</v>
      </c>
      <c r="I47" s="752">
        <v>38068136.919999994</v>
      </c>
      <c r="J47" s="752">
        <v>37681605.430000007</v>
      </c>
      <c r="K47" s="752">
        <v>0</v>
      </c>
    </row>
    <row r="48" spans="1:11">
      <c r="A48" s="932" t="s">
        <v>1528</v>
      </c>
      <c r="B48" s="932" t="s">
        <v>413</v>
      </c>
      <c r="F48" s="752">
        <v>826179286.70000005</v>
      </c>
      <c r="G48" s="752">
        <v>4523459.68</v>
      </c>
      <c r="H48" s="752">
        <v>830702746.38</v>
      </c>
      <c r="I48" s="752">
        <v>830702746.38</v>
      </c>
      <c r="J48" s="752">
        <v>829786754.42999995</v>
      </c>
      <c r="K48" s="752">
        <v>0</v>
      </c>
    </row>
    <row r="49" spans="1:11">
      <c r="A49" s="932" t="s">
        <v>1530</v>
      </c>
      <c r="B49" s="932" t="s">
        <v>414</v>
      </c>
      <c r="F49" s="752">
        <v>58116166.119999997</v>
      </c>
      <c r="G49" s="752">
        <v>2141197</v>
      </c>
      <c r="H49" s="752">
        <v>60257363.119999997</v>
      </c>
      <c r="I49" s="752">
        <v>60257363.119999997</v>
      </c>
      <c r="J49" s="752">
        <v>60257363.119999997</v>
      </c>
      <c r="K49" s="752">
        <v>0</v>
      </c>
    </row>
    <row r="50" spans="1:11">
      <c r="A50" s="932" t="s">
        <v>1532</v>
      </c>
      <c r="B50" s="932" t="s">
        <v>415</v>
      </c>
      <c r="F50" s="752">
        <v>54165536</v>
      </c>
      <c r="G50" s="752">
        <v>6662292.5599999996</v>
      </c>
      <c r="H50" s="752">
        <v>60827828.560000002</v>
      </c>
      <c r="I50" s="752">
        <v>60827412.979999997</v>
      </c>
      <c r="J50" s="752">
        <v>60554309.979999997</v>
      </c>
      <c r="K50" s="752">
        <v>415.58</v>
      </c>
    </row>
    <row r="51" spans="1:11">
      <c r="A51" s="932" t="s">
        <v>1534</v>
      </c>
      <c r="B51" s="932" t="s">
        <v>416</v>
      </c>
      <c r="F51" s="752">
        <v>14688813.83</v>
      </c>
      <c r="G51" s="752">
        <v>5999999.9299999997</v>
      </c>
      <c r="H51" s="752">
        <v>20688813.760000002</v>
      </c>
      <c r="I51" s="752">
        <v>20688813.760000002</v>
      </c>
      <c r="J51" s="752">
        <v>20582976.420000002</v>
      </c>
      <c r="K51" s="752">
        <v>0</v>
      </c>
    </row>
    <row r="52" spans="1:11">
      <c r="A52" s="932" t="s">
        <v>1718</v>
      </c>
      <c r="B52" s="932" t="s">
        <v>2157</v>
      </c>
      <c r="F52" s="752">
        <v>276966381.49000001</v>
      </c>
      <c r="G52" s="752">
        <v>247297546.06999999</v>
      </c>
      <c r="H52" s="752">
        <v>524263927.56</v>
      </c>
      <c r="I52" s="752">
        <v>522217686.06</v>
      </c>
      <c r="J52" s="752">
        <v>480854414.75</v>
      </c>
      <c r="K52" s="752">
        <v>2046241.5</v>
      </c>
    </row>
    <row r="53" spans="1:11">
      <c r="A53" s="932" t="s">
        <v>1720</v>
      </c>
      <c r="B53" s="932" t="s">
        <v>418</v>
      </c>
      <c r="F53" s="752">
        <v>31649699.09</v>
      </c>
      <c r="G53" s="752">
        <v>6978903.4100000001</v>
      </c>
      <c r="H53" s="752">
        <v>38628602.5</v>
      </c>
      <c r="I53" s="752">
        <v>38628602.5</v>
      </c>
      <c r="J53" s="752">
        <v>38455910.909999996</v>
      </c>
      <c r="K53" s="752">
        <v>0</v>
      </c>
    </row>
    <row r="54" spans="1:11">
      <c r="A54" s="932" t="s">
        <v>1724</v>
      </c>
      <c r="B54" s="932" t="s">
        <v>419</v>
      </c>
      <c r="F54" s="752">
        <v>5599291.7199999997</v>
      </c>
      <c r="G54" s="752">
        <v>967410.83</v>
      </c>
      <c r="H54" s="752">
        <v>6566702.5499999998</v>
      </c>
      <c r="I54" s="752">
        <v>6566702.5499999998</v>
      </c>
      <c r="J54" s="752">
        <v>6524829.21</v>
      </c>
      <c r="K54" s="752">
        <v>0</v>
      </c>
    </row>
    <row r="55" spans="1:11">
      <c r="A55" s="932" t="s">
        <v>1728</v>
      </c>
      <c r="B55" s="932" t="s">
        <v>420</v>
      </c>
      <c r="F55" s="752">
        <v>581587524</v>
      </c>
      <c r="G55" s="752">
        <v>564979567.75999987</v>
      </c>
      <c r="H55" s="752">
        <v>1146567091.76</v>
      </c>
      <c r="I55" s="752">
        <v>1138877599.96</v>
      </c>
      <c r="J55" s="752">
        <v>1129280329.48</v>
      </c>
      <c r="K55" s="752">
        <v>7689491.7999999234</v>
      </c>
    </row>
    <row r="56" spans="1:11">
      <c r="A56" s="932" t="s">
        <v>1730</v>
      </c>
      <c r="B56" s="932" t="s">
        <v>421</v>
      </c>
      <c r="F56" s="752">
        <v>404819067.20999998</v>
      </c>
      <c r="G56" s="752">
        <v>116495353.04000001</v>
      </c>
      <c r="H56" s="752">
        <v>521314420.25</v>
      </c>
      <c r="I56" s="752">
        <v>521068506.48000002</v>
      </c>
      <c r="J56" s="752">
        <v>511158339.13</v>
      </c>
      <c r="K56" s="752">
        <v>245913.77</v>
      </c>
    </row>
    <row r="57" spans="1:11">
      <c r="A57" s="932" t="s">
        <v>1732</v>
      </c>
      <c r="B57" s="932" t="s">
        <v>422</v>
      </c>
      <c r="F57" s="752">
        <v>48009483.719999999</v>
      </c>
      <c r="G57" s="752">
        <v>1923367.01</v>
      </c>
      <c r="H57" s="752">
        <v>49932850.729999997</v>
      </c>
      <c r="I57" s="752">
        <v>49737475.390000001</v>
      </c>
      <c r="J57" s="752">
        <v>47927442.649999999</v>
      </c>
      <c r="K57" s="752">
        <v>195375.34</v>
      </c>
    </row>
    <row r="58" spans="1:11">
      <c r="A58" s="932" t="s">
        <v>1738</v>
      </c>
      <c r="B58" s="932" t="s">
        <v>2158</v>
      </c>
      <c r="F58" s="752">
        <v>109514630.7</v>
      </c>
      <c r="G58" s="752">
        <v>75317250.799999997</v>
      </c>
      <c r="H58" s="752">
        <v>184831881.5</v>
      </c>
      <c r="I58" s="752">
        <v>184246090.69999999</v>
      </c>
      <c r="J58" s="752">
        <v>161887552.75999999</v>
      </c>
      <c r="K58" s="752">
        <v>585790.80000000005</v>
      </c>
    </row>
    <row r="59" spans="1:11">
      <c r="A59" s="932" t="s">
        <v>1740</v>
      </c>
      <c r="B59" s="932" t="s">
        <v>2153</v>
      </c>
      <c r="F59" s="752">
        <v>310540554.36000001</v>
      </c>
      <c r="G59" s="752">
        <v>139637240.99000001</v>
      </c>
      <c r="H59" s="752">
        <v>450177795.35000002</v>
      </c>
      <c r="I59" s="752">
        <v>446808880.37</v>
      </c>
      <c r="J59" s="752">
        <v>431668092.24000001</v>
      </c>
      <c r="K59" s="752">
        <v>3368914.98</v>
      </c>
    </row>
    <row r="60" spans="1:11">
      <c r="A60" s="932" t="s">
        <v>1742</v>
      </c>
      <c r="B60" s="932" t="s">
        <v>425</v>
      </c>
      <c r="F60" s="752">
        <v>9263120.1400000006</v>
      </c>
      <c r="G60" s="752">
        <v>25929713.039999999</v>
      </c>
      <c r="H60" s="752">
        <v>35192833.18</v>
      </c>
      <c r="I60" s="752">
        <v>35181284.200000003</v>
      </c>
      <c r="J60" s="752">
        <v>34019197.630000003</v>
      </c>
      <c r="K60" s="752">
        <v>11548.98</v>
      </c>
    </row>
    <row r="61" spans="1:11">
      <c r="A61" s="932" t="s">
        <v>1744</v>
      </c>
      <c r="B61" s="932" t="s">
        <v>426</v>
      </c>
      <c r="F61" s="752">
        <v>1807763.9</v>
      </c>
      <c r="G61" s="752">
        <v>-45458.04</v>
      </c>
      <c r="H61" s="752">
        <v>1762305.86</v>
      </c>
      <c r="I61" s="752">
        <v>1762305.86</v>
      </c>
      <c r="J61" s="752">
        <v>1755097.86</v>
      </c>
      <c r="K61" s="752">
        <v>0</v>
      </c>
    </row>
    <row r="62" spans="1:11">
      <c r="A62" s="932" t="s">
        <v>1746</v>
      </c>
      <c r="B62" s="932" t="s">
        <v>427</v>
      </c>
      <c r="F62" s="752">
        <v>1143582.44</v>
      </c>
      <c r="G62" s="752">
        <v>128246.63</v>
      </c>
      <c r="H62" s="752">
        <v>1271829.07</v>
      </c>
      <c r="I62" s="752">
        <v>1196333.6200000001</v>
      </c>
      <c r="J62" s="752">
        <v>1185833.6399999999</v>
      </c>
      <c r="K62" s="752">
        <v>75495.45</v>
      </c>
    </row>
    <row r="63" spans="1:11">
      <c r="A63" s="932" t="s">
        <v>1748</v>
      </c>
      <c r="B63" s="932" t="s">
        <v>428</v>
      </c>
      <c r="F63" s="752">
        <v>4850493.97</v>
      </c>
      <c r="G63" s="752">
        <v>270573.61</v>
      </c>
      <c r="H63" s="752">
        <v>5121067.58</v>
      </c>
      <c r="I63" s="752">
        <v>5106129.16</v>
      </c>
      <c r="J63" s="752">
        <v>5106129.16</v>
      </c>
      <c r="K63" s="752">
        <v>14938.42</v>
      </c>
    </row>
    <row r="64" spans="1:11">
      <c r="A64" s="932" t="s">
        <v>1750</v>
      </c>
      <c r="B64" s="932" t="s">
        <v>429</v>
      </c>
      <c r="F64" s="752">
        <v>10152903.810000001</v>
      </c>
      <c r="G64" s="752">
        <v>254642.62</v>
      </c>
      <c r="H64" s="752">
        <v>10407546.43</v>
      </c>
      <c r="I64" s="752">
        <v>10395003.09</v>
      </c>
      <c r="J64" s="752">
        <v>10395003.09</v>
      </c>
      <c r="K64" s="752">
        <v>12543.34</v>
      </c>
    </row>
    <row r="65" spans="1:11">
      <c r="A65" s="932" t="s">
        <v>1754</v>
      </c>
      <c r="B65" s="932" t="s">
        <v>430</v>
      </c>
      <c r="F65" s="752">
        <v>4005572.37</v>
      </c>
      <c r="G65" s="752">
        <v>7461068.9100000001</v>
      </c>
      <c r="H65" s="752">
        <v>11466641.279999999</v>
      </c>
      <c r="I65" s="752">
        <v>8972860.2599999998</v>
      </c>
      <c r="J65" s="752">
        <v>8972860.2599999998</v>
      </c>
      <c r="K65" s="752">
        <v>2493781.02</v>
      </c>
    </row>
    <row r="66" spans="1:11">
      <c r="A66" s="932" t="s">
        <v>1756</v>
      </c>
      <c r="B66" s="932" t="s">
        <v>2190</v>
      </c>
      <c r="F66" s="752">
        <v>14412178.9</v>
      </c>
      <c r="G66" s="752">
        <v>6923794.7199999997</v>
      </c>
      <c r="H66" s="752">
        <v>21335973.620000001</v>
      </c>
      <c r="I66" s="752">
        <v>21335973.620000001</v>
      </c>
      <c r="J66" s="752">
        <v>21332973.620000001</v>
      </c>
      <c r="K66" s="752">
        <v>0</v>
      </c>
    </row>
    <row r="67" spans="1:11">
      <c r="A67" s="932" t="s">
        <v>1758</v>
      </c>
      <c r="B67" s="932" t="s">
        <v>432</v>
      </c>
      <c r="F67" s="752">
        <v>58636872.109999999</v>
      </c>
      <c r="G67" s="752">
        <v>14313916.619999999</v>
      </c>
      <c r="H67" s="752">
        <v>72950788.730000004</v>
      </c>
      <c r="I67" s="752">
        <v>72950788.730000004</v>
      </c>
      <c r="J67" s="752">
        <v>72950788.730000004</v>
      </c>
      <c r="K67" s="752">
        <v>0</v>
      </c>
    </row>
    <row r="68" spans="1:11">
      <c r="A68" s="932" t="s">
        <v>1760</v>
      </c>
      <c r="B68" s="932" t="s">
        <v>433</v>
      </c>
      <c r="F68" s="752">
        <v>4623206.87</v>
      </c>
      <c r="G68" s="752">
        <v>-77900.88</v>
      </c>
      <c r="H68" s="752">
        <v>4545305.99</v>
      </c>
      <c r="I68" s="752">
        <v>4545305.99</v>
      </c>
      <c r="J68" s="752">
        <v>4526130.99</v>
      </c>
      <c r="K68" s="752">
        <v>0</v>
      </c>
    </row>
    <row r="69" spans="1:11">
      <c r="A69" s="932" t="s">
        <v>1762</v>
      </c>
      <c r="B69" s="932" t="s">
        <v>434</v>
      </c>
      <c r="F69" s="752">
        <v>47999856.329999998</v>
      </c>
      <c r="G69" s="752">
        <v>42337486.879999995</v>
      </c>
      <c r="H69" s="752">
        <v>90337343.209999993</v>
      </c>
      <c r="I69" s="752">
        <v>90337343.209999993</v>
      </c>
      <c r="J69" s="752">
        <v>90297339.989999995</v>
      </c>
      <c r="K69" s="752">
        <v>0</v>
      </c>
    </row>
    <row r="70" spans="1:11">
      <c r="A70" s="932" t="s">
        <v>1764</v>
      </c>
      <c r="B70" s="932" t="s">
        <v>435</v>
      </c>
      <c r="F70" s="752">
        <v>35647963.140000001</v>
      </c>
      <c r="G70" s="752">
        <v>7393161.1600000001</v>
      </c>
      <c r="H70" s="752">
        <v>43041124.299999997</v>
      </c>
      <c r="I70" s="752">
        <v>40646687.280000001</v>
      </c>
      <c r="J70" s="752">
        <v>40190871.75</v>
      </c>
      <c r="K70" s="752">
        <v>2394437.02</v>
      </c>
    </row>
    <row r="71" spans="1:11">
      <c r="A71" s="932" t="s">
        <v>1766</v>
      </c>
      <c r="B71" s="932" t="s">
        <v>436</v>
      </c>
      <c r="F71" s="752">
        <v>516771904.13</v>
      </c>
      <c r="G71" s="752">
        <v>26075455.359999999</v>
      </c>
      <c r="H71" s="752">
        <v>542847359.49000001</v>
      </c>
      <c r="I71" s="752">
        <v>542847359.49000001</v>
      </c>
      <c r="J71" s="752">
        <v>542246680.22000003</v>
      </c>
      <c r="K71" s="752">
        <v>0</v>
      </c>
    </row>
    <row r="72" spans="1:11">
      <c r="A72" s="932" t="s">
        <v>1768</v>
      </c>
      <c r="B72" s="932" t="s">
        <v>437</v>
      </c>
      <c r="F72" s="752">
        <v>23632745.73</v>
      </c>
      <c r="G72" s="752">
        <v>12784665.949999999</v>
      </c>
      <c r="H72" s="752">
        <v>36417411.68</v>
      </c>
      <c r="I72" s="752">
        <v>36417411.68</v>
      </c>
      <c r="J72" s="752">
        <v>36417411.68</v>
      </c>
      <c r="K72" s="752">
        <v>0</v>
      </c>
    </row>
    <row r="73" spans="1:11">
      <c r="A73" s="932" t="s">
        <v>1772</v>
      </c>
      <c r="B73" s="932" t="s">
        <v>438</v>
      </c>
      <c r="F73" s="752">
        <v>7243466.6100000003</v>
      </c>
      <c r="G73" s="752">
        <v>43725083.25</v>
      </c>
      <c r="H73" s="752">
        <v>50968549.859999999</v>
      </c>
      <c r="I73" s="752">
        <v>50720287.200000003</v>
      </c>
      <c r="J73" s="752">
        <v>50709725.57</v>
      </c>
      <c r="K73" s="752">
        <v>248262.66</v>
      </c>
    </row>
    <row r="74" spans="1:11">
      <c r="A74" s="932" t="s">
        <v>1776</v>
      </c>
      <c r="B74" s="932" t="s">
        <v>439</v>
      </c>
      <c r="F74" s="752">
        <v>0</v>
      </c>
      <c r="G74" s="752">
        <v>50729824.18</v>
      </c>
      <c r="H74" s="752">
        <v>50729824.18</v>
      </c>
      <c r="I74" s="752">
        <v>50665848.18</v>
      </c>
      <c r="J74" s="752">
        <v>50242993.18</v>
      </c>
      <c r="K74" s="752">
        <v>63976</v>
      </c>
    </row>
    <row r="75" spans="1:11">
      <c r="A75" s="932" t="s">
        <v>1778</v>
      </c>
      <c r="B75" s="932" t="s">
        <v>440</v>
      </c>
      <c r="F75" s="752">
        <v>140000000</v>
      </c>
      <c r="G75" s="752">
        <v>276480437.67000002</v>
      </c>
      <c r="H75" s="752">
        <v>416480437.67000002</v>
      </c>
      <c r="I75" s="752">
        <v>405469473.89999998</v>
      </c>
      <c r="J75" s="752">
        <v>405469473.89999998</v>
      </c>
      <c r="K75" s="752">
        <v>11010963.77</v>
      </c>
    </row>
    <row r="76" spans="1:11">
      <c r="A76" s="932" t="s">
        <v>1780</v>
      </c>
      <c r="B76" s="932" t="s">
        <v>441</v>
      </c>
      <c r="F76" s="752">
        <v>31832064.329999998</v>
      </c>
      <c r="G76" s="752">
        <v>64028490.07</v>
      </c>
      <c r="H76" s="752">
        <v>95860554.400000006</v>
      </c>
      <c r="I76" s="752">
        <v>83154550.099999994</v>
      </c>
      <c r="J76" s="752">
        <v>83152310.219999999</v>
      </c>
      <c r="K76" s="752">
        <v>12706004.300000001</v>
      </c>
    </row>
    <row r="77" spans="1:11">
      <c r="A77" s="932" t="s">
        <v>1782</v>
      </c>
      <c r="B77" s="932" t="s">
        <v>442</v>
      </c>
      <c r="F77" s="752">
        <v>25285086.84</v>
      </c>
      <c r="G77" s="752">
        <v>2422985.63</v>
      </c>
      <c r="H77" s="752">
        <v>27708072.469999999</v>
      </c>
      <c r="I77" s="752">
        <v>27708072.469999999</v>
      </c>
      <c r="J77" s="752">
        <v>27680085.469999999</v>
      </c>
      <c r="K77" s="752">
        <v>0</v>
      </c>
    </row>
    <row r="78" spans="1:11">
      <c r="A78" s="932" t="s">
        <v>1784</v>
      </c>
      <c r="B78" s="932" t="s">
        <v>443</v>
      </c>
      <c r="F78" s="752">
        <v>11857589.949999999</v>
      </c>
      <c r="G78" s="752">
        <v>4626397.72</v>
      </c>
      <c r="H78" s="752">
        <v>16483987.67</v>
      </c>
      <c r="I78" s="752">
        <v>16483987.67</v>
      </c>
      <c r="J78" s="752">
        <v>16483987.67</v>
      </c>
      <c r="K78" s="752">
        <v>0</v>
      </c>
    </row>
    <row r="79" spans="1:11">
      <c r="A79" s="932" t="s">
        <v>1786</v>
      </c>
      <c r="B79" s="932" t="s">
        <v>444</v>
      </c>
      <c r="F79" s="752">
        <v>15724947.310000001</v>
      </c>
      <c r="G79" s="752">
        <v>394417.69</v>
      </c>
      <c r="H79" s="752">
        <v>16119365</v>
      </c>
      <c r="I79" s="752">
        <v>12864845.01</v>
      </c>
      <c r="J79" s="752">
        <v>12422006.27</v>
      </c>
      <c r="K79" s="752">
        <v>3254519.99</v>
      </c>
    </row>
    <row r="80" spans="1:11">
      <c r="A80" s="932" t="s">
        <v>1788</v>
      </c>
      <c r="B80" s="932" t="s">
        <v>445</v>
      </c>
      <c r="F80" s="752">
        <v>15911045.890000001</v>
      </c>
      <c r="G80" s="752">
        <v>1622421.48</v>
      </c>
      <c r="H80" s="752">
        <v>17533467.370000001</v>
      </c>
      <c r="I80" s="752">
        <v>17533253.210000001</v>
      </c>
      <c r="J80" s="752">
        <v>17179876.489999998</v>
      </c>
      <c r="K80" s="752">
        <v>214.16</v>
      </c>
    </row>
    <row r="81" spans="1:11">
      <c r="A81" s="932" t="s">
        <v>1792</v>
      </c>
      <c r="B81" s="932" t="s">
        <v>446</v>
      </c>
      <c r="F81" s="752">
        <v>30042001.73</v>
      </c>
      <c r="G81" s="752">
        <v>11562278.550000001</v>
      </c>
      <c r="H81" s="752">
        <v>41604280.280000001</v>
      </c>
      <c r="I81" s="752">
        <v>41604280.280000001</v>
      </c>
      <c r="J81" s="752">
        <v>41600456.189999998</v>
      </c>
      <c r="K81" s="752">
        <v>0</v>
      </c>
    </row>
    <row r="82" spans="1:11">
      <c r="A82" s="932" t="s">
        <v>1794</v>
      </c>
      <c r="B82" s="932" t="s">
        <v>2154</v>
      </c>
      <c r="F82" s="752">
        <v>310985801.13999999</v>
      </c>
      <c r="G82" s="752">
        <v>86493094.340000004</v>
      </c>
      <c r="H82" s="752">
        <v>397478895.48000002</v>
      </c>
      <c r="I82" s="752">
        <v>397467604.24000001</v>
      </c>
      <c r="J82" s="752">
        <v>397463627.24000001</v>
      </c>
      <c r="K82" s="752">
        <v>11291.24</v>
      </c>
    </row>
    <row r="83" spans="1:11">
      <c r="A83" s="932" t="s">
        <v>1796</v>
      </c>
      <c r="B83" s="932" t="s">
        <v>448</v>
      </c>
      <c r="F83" s="752">
        <v>4124745941.1599998</v>
      </c>
      <c r="G83" s="752">
        <v>1437064420.98</v>
      </c>
      <c r="H83" s="752">
        <v>5561810362.1400003</v>
      </c>
      <c r="I83" s="752">
        <v>5290535982.9799995</v>
      </c>
      <c r="J83" s="752">
        <v>4911657753.5500002</v>
      </c>
      <c r="K83" s="752">
        <v>271274379.16000003</v>
      </c>
    </row>
    <row r="84" spans="1:11">
      <c r="A84" s="932" t="s">
        <v>1798</v>
      </c>
      <c r="B84" s="932" t="s">
        <v>449</v>
      </c>
      <c r="F84" s="752">
        <v>374133890.99000001</v>
      </c>
      <c r="G84" s="752">
        <v>130229530.02</v>
      </c>
      <c r="H84" s="752">
        <v>504363421.00999999</v>
      </c>
      <c r="I84" s="752">
        <v>504351817.70999998</v>
      </c>
      <c r="J84" s="752">
        <v>496365100.73000002</v>
      </c>
      <c r="K84" s="752">
        <v>11603.3</v>
      </c>
    </row>
    <row r="85" spans="1:11">
      <c r="A85" s="932" t="s">
        <v>1800</v>
      </c>
      <c r="B85" s="932" t="s">
        <v>450</v>
      </c>
      <c r="F85" s="752">
        <v>16286730.27</v>
      </c>
      <c r="G85" s="752">
        <v>5383930.1200000001</v>
      </c>
      <c r="H85" s="752">
        <v>21670660.390000001</v>
      </c>
      <c r="I85" s="752">
        <v>21670660.390000001</v>
      </c>
      <c r="J85" s="752">
        <v>21573062.789999999</v>
      </c>
      <c r="K85" s="752">
        <v>0</v>
      </c>
    </row>
    <row r="86" spans="1:11">
      <c r="A86" s="932" t="s">
        <v>1802</v>
      </c>
      <c r="B86" s="932" t="s">
        <v>451</v>
      </c>
      <c r="F86" s="752">
        <v>16138059.57</v>
      </c>
      <c r="G86" s="752">
        <v>11543952.84</v>
      </c>
      <c r="H86" s="752">
        <v>27682012.41</v>
      </c>
      <c r="I86" s="752">
        <v>27682012.41</v>
      </c>
      <c r="J86" s="752">
        <v>27682012.41</v>
      </c>
      <c r="K86" s="752">
        <v>0</v>
      </c>
    </row>
    <row r="87" spans="1:11">
      <c r="A87" s="932" t="s">
        <v>1804</v>
      </c>
      <c r="B87" s="932" t="s">
        <v>452</v>
      </c>
      <c r="F87" s="752">
        <v>14721381.859999999</v>
      </c>
      <c r="G87" s="752">
        <v>6697947.4400000004</v>
      </c>
      <c r="H87" s="752">
        <v>21419329.300000001</v>
      </c>
      <c r="I87" s="752">
        <v>21419329.300000001</v>
      </c>
      <c r="J87" s="752">
        <v>21419329.300000001</v>
      </c>
      <c r="K87" s="752">
        <v>0</v>
      </c>
    </row>
    <row r="88" spans="1:11">
      <c r="A88" s="932" t="s">
        <v>1806</v>
      </c>
      <c r="B88" s="932" t="s">
        <v>453</v>
      </c>
      <c r="F88" s="752">
        <v>20770478.390000001</v>
      </c>
      <c r="G88" s="752">
        <v>12495379.74</v>
      </c>
      <c r="H88" s="752">
        <v>33265858.129999999</v>
      </c>
      <c r="I88" s="752">
        <v>33265858.129999999</v>
      </c>
      <c r="J88" s="752">
        <v>33265858.129999999</v>
      </c>
      <c r="K88" s="752">
        <v>0</v>
      </c>
    </row>
    <row r="89" spans="1:11">
      <c r="A89" s="932" t="s">
        <v>1808</v>
      </c>
      <c r="B89" s="932" t="s">
        <v>454</v>
      </c>
      <c r="F89" s="752">
        <v>61438624.5</v>
      </c>
      <c r="G89" s="752">
        <v>37311143.450000003</v>
      </c>
      <c r="H89" s="752">
        <v>98749767.950000003</v>
      </c>
      <c r="I89" s="752">
        <v>98749767.950000003</v>
      </c>
      <c r="J89" s="752">
        <v>98749767.950000003</v>
      </c>
      <c r="K89" s="752">
        <v>0</v>
      </c>
    </row>
    <row r="90" spans="1:11">
      <c r="A90" s="932" t="s">
        <v>1810</v>
      </c>
      <c r="B90" s="932" t="s">
        <v>455</v>
      </c>
      <c r="F90" s="752">
        <v>61391396.939999998</v>
      </c>
      <c r="G90" s="752">
        <v>23020464.870000001</v>
      </c>
      <c r="H90" s="752">
        <v>84411861.810000002</v>
      </c>
      <c r="I90" s="752">
        <v>84411861.810000002</v>
      </c>
      <c r="J90" s="752">
        <v>84411861.810000002</v>
      </c>
      <c r="K90" s="752">
        <v>0</v>
      </c>
    </row>
    <row r="91" spans="1:11">
      <c r="A91" s="932" t="s">
        <v>1812</v>
      </c>
      <c r="B91" s="932" t="s">
        <v>456</v>
      </c>
      <c r="F91" s="752">
        <v>101951301.38</v>
      </c>
      <c r="G91" s="752">
        <v>34487020.130000003</v>
      </c>
      <c r="H91" s="752">
        <v>136438321.50999999</v>
      </c>
      <c r="I91" s="752">
        <v>136431865.41</v>
      </c>
      <c r="J91" s="752">
        <v>135677752.93000001</v>
      </c>
      <c r="K91" s="752">
        <v>6456.1</v>
      </c>
    </row>
    <row r="92" spans="1:11">
      <c r="A92" s="932" t="s">
        <v>1814</v>
      </c>
      <c r="B92" s="932" t="s">
        <v>457</v>
      </c>
      <c r="F92" s="752">
        <v>79294101.950000003</v>
      </c>
      <c r="G92" s="752">
        <v>84272368.560000002</v>
      </c>
      <c r="H92" s="752">
        <v>163566470.50999999</v>
      </c>
      <c r="I92" s="752">
        <v>163566470.50999999</v>
      </c>
      <c r="J92" s="752">
        <v>163566470.50999999</v>
      </c>
      <c r="K92" s="752">
        <v>0</v>
      </c>
    </row>
    <row r="93" spans="1:11">
      <c r="A93" s="932" t="s">
        <v>1816</v>
      </c>
      <c r="B93" s="932" t="s">
        <v>458</v>
      </c>
      <c r="F93" s="752">
        <v>84889559.439999998</v>
      </c>
      <c r="G93" s="752">
        <v>29119456.82</v>
      </c>
      <c r="H93" s="752">
        <v>114009016.26000001</v>
      </c>
      <c r="I93" s="752">
        <v>113998370.26000001</v>
      </c>
      <c r="J93" s="752">
        <v>113998370.26000001</v>
      </c>
      <c r="K93" s="752">
        <v>10646</v>
      </c>
    </row>
    <row r="94" spans="1:11">
      <c r="A94" s="932" t="s">
        <v>1818</v>
      </c>
      <c r="B94" s="932" t="s">
        <v>459</v>
      </c>
      <c r="F94" s="752">
        <v>7456310.1600000001</v>
      </c>
      <c r="G94" s="752">
        <v>431739.84</v>
      </c>
      <c r="H94" s="752">
        <v>7888050</v>
      </c>
      <c r="I94" s="752">
        <v>7477476.04</v>
      </c>
      <c r="J94" s="752">
        <v>7238667.21</v>
      </c>
      <c r="K94" s="752">
        <v>410573.96</v>
      </c>
    </row>
    <row r="95" spans="1:11">
      <c r="A95" s="932" t="s">
        <v>1820</v>
      </c>
      <c r="B95" s="932" t="s">
        <v>460</v>
      </c>
      <c r="F95" s="752">
        <v>21120879</v>
      </c>
      <c r="G95" s="752">
        <v>2157209</v>
      </c>
      <c r="H95" s="752">
        <v>23278088</v>
      </c>
      <c r="I95" s="752">
        <v>23274512.510000002</v>
      </c>
      <c r="J95" s="752">
        <v>23274512.510000002</v>
      </c>
      <c r="K95" s="752">
        <v>3575.49</v>
      </c>
    </row>
    <row r="96" spans="1:11">
      <c r="A96" s="932" t="s">
        <v>1824</v>
      </c>
      <c r="B96" s="932" t="s">
        <v>461</v>
      </c>
      <c r="F96" s="752">
        <v>66325080.259999998</v>
      </c>
      <c r="G96" s="752">
        <v>31946840.079999998</v>
      </c>
      <c r="H96" s="752">
        <v>98271920.340000004</v>
      </c>
      <c r="I96" s="752">
        <v>98271574.340000004</v>
      </c>
      <c r="J96" s="752">
        <v>98271574.340000004</v>
      </c>
      <c r="K96" s="752">
        <v>346</v>
      </c>
    </row>
    <row r="97" spans="1:11">
      <c r="A97" s="932" t="s">
        <v>1826</v>
      </c>
      <c r="B97" s="932" t="s">
        <v>462</v>
      </c>
      <c r="F97" s="752">
        <v>12717230.74</v>
      </c>
      <c r="G97" s="752">
        <v>941260.45999999985</v>
      </c>
      <c r="H97" s="752">
        <v>13658491.199999999</v>
      </c>
      <c r="I97" s="752">
        <v>13658491.199999999</v>
      </c>
      <c r="J97" s="752">
        <v>13646574.6</v>
      </c>
      <c r="K97" s="752">
        <v>0</v>
      </c>
    </row>
    <row r="98" spans="1:11">
      <c r="A98" s="932" t="s">
        <v>1832</v>
      </c>
      <c r="B98" s="932" t="s">
        <v>463</v>
      </c>
      <c r="F98" s="752">
        <v>16701195.75</v>
      </c>
      <c r="G98" s="752">
        <v>2891147.93</v>
      </c>
      <c r="H98" s="752">
        <v>19592343.68</v>
      </c>
      <c r="I98" s="752">
        <v>19592343.68</v>
      </c>
      <c r="J98" s="752">
        <v>19194583</v>
      </c>
      <c r="K98" s="752">
        <v>0</v>
      </c>
    </row>
    <row r="99" spans="1:11">
      <c r="A99" s="932" t="s">
        <v>1834</v>
      </c>
      <c r="B99" s="932" t="s">
        <v>464</v>
      </c>
      <c r="F99" s="752">
        <v>17323113.149999999</v>
      </c>
      <c r="G99" s="752">
        <v>-1023065.32</v>
      </c>
      <c r="H99" s="752">
        <v>16300047.83</v>
      </c>
      <c r="I99" s="752">
        <v>16300047.49</v>
      </c>
      <c r="J99" s="752">
        <v>16214804.890000001</v>
      </c>
      <c r="K99" s="752">
        <v>0.34</v>
      </c>
    </row>
    <row r="100" spans="1:11">
      <c r="A100" s="932" t="s">
        <v>1838</v>
      </c>
      <c r="B100" s="932" t="s">
        <v>465</v>
      </c>
      <c r="F100" s="752">
        <v>1789063.98</v>
      </c>
      <c r="G100" s="752">
        <v>23550133.129999999</v>
      </c>
      <c r="H100" s="752">
        <v>25339197.109999999</v>
      </c>
      <c r="I100" s="752">
        <v>25339196.890000001</v>
      </c>
      <c r="J100" s="752">
        <v>25305605.420000002</v>
      </c>
      <c r="K100" s="752">
        <v>0.22</v>
      </c>
    </row>
    <row r="101" spans="1:11">
      <c r="A101" s="932" t="s">
        <v>1840</v>
      </c>
      <c r="B101" s="932" t="s">
        <v>2191</v>
      </c>
      <c r="F101" s="752">
        <v>24795334.07</v>
      </c>
      <c r="G101" s="752">
        <v>-81016.679999999993</v>
      </c>
      <c r="H101" s="752">
        <v>24714317.390000001</v>
      </c>
      <c r="I101" s="752">
        <v>24714315.710000001</v>
      </c>
      <c r="J101" s="752">
        <v>24714315.710000001</v>
      </c>
      <c r="K101" s="752">
        <v>1.68</v>
      </c>
    </row>
    <row r="102" spans="1:11">
      <c r="A102" s="932" t="s">
        <v>1842</v>
      </c>
      <c r="B102" s="932" t="s">
        <v>467</v>
      </c>
      <c r="F102" s="752">
        <v>34000558.689999998</v>
      </c>
      <c r="G102" s="752">
        <v>1858117.94</v>
      </c>
      <c r="H102" s="752">
        <v>35858676.630000003</v>
      </c>
      <c r="I102" s="752">
        <v>35520437.689999998</v>
      </c>
      <c r="J102" s="752">
        <v>35178451.090000004</v>
      </c>
      <c r="K102" s="752">
        <v>338238.94</v>
      </c>
    </row>
    <row r="103" spans="1:11">
      <c r="A103" s="932" t="s">
        <v>1844</v>
      </c>
      <c r="B103" s="932" t="s">
        <v>468</v>
      </c>
      <c r="F103" s="752">
        <v>9443430.9600000009</v>
      </c>
      <c r="G103" s="752">
        <v>465052.37</v>
      </c>
      <c r="H103" s="752">
        <v>9908483.3300000001</v>
      </c>
      <c r="I103" s="752">
        <v>9908483.3300000001</v>
      </c>
      <c r="J103" s="752">
        <v>9908483.3300000001</v>
      </c>
      <c r="K103" s="752">
        <v>0</v>
      </c>
    </row>
    <row r="104" spans="1:11">
      <c r="A104" s="932" t="s">
        <v>1846</v>
      </c>
      <c r="B104" s="932" t="s">
        <v>2237</v>
      </c>
      <c r="F104" s="752">
        <v>61075383.68</v>
      </c>
      <c r="G104" s="752">
        <v>23854509.52</v>
      </c>
      <c r="H104" s="752">
        <v>84929893.200000003</v>
      </c>
      <c r="I104" s="752">
        <v>84922849.260000005</v>
      </c>
      <c r="J104" s="752">
        <v>83980876.5</v>
      </c>
      <c r="K104" s="752">
        <v>7043.94</v>
      </c>
    </row>
    <row r="105" spans="1:11">
      <c r="A105" s="932" t="s">
        <v>1848</v>
      </c>
      <c r="B105" s="932" t="s">
        <v>470</v>
      </c>
      <c r="F105" s="752">
        <v>4576885.5999999996</v>
      </c>
      <c r="G105" s="752">
        <v>295577.83</v>
      </c>
      <c r="H105" s="752">
        <v>4872463.43</v>
      </c>
      <c r="I105" s="752">
        <v>4872463.43</v>
      </c>
      <c r="J105" s="752">
        <v>4872463.43</v>
      </c>
      <c r="K105" s="752">
        <v>0</v>
      </c>
    </row>
    <row r="106" spans="1:11">
      <c r="A106" s="932" t="s">
        <v>1850</v>
      </c>
      <c r="B106" s="932" t="s">
        <v>471</v>
      </c>
      <c r="F106" s="752">
        <v>4708798.76</v>
      </c>
      <c r="G106" s="752">
        <v>1548602.18</v>
      </c>
      <c r="H106" s="752">
        <v>6257400.9400000004</v>
      </c>
      <c r="I106" s="752">
        <v>6257400.9400000004</v>
      </c>
      <c r="J106" s="752">
        <v>6180951.4500000002</v>
      </c>
      <c r="K106" s="752">
        <v>0</v>
      </c>
    </row>
    <row r="107" spans="1:11">
      <c r="A107" s="932" t="s">
        <v>1852</v>
      </c>
      <c r="B107" s="932" t="s">
        <v>472</v>
      </c>
      <c r="F107" s="752">
        <v>6089247.3300000001</v>
      </c>
      <c r="G107" s="752">
        <v>-600087.23</v>
      </c>
      <c r="H107" s="752">
        <v>5489160.0999999996</v>
      </c>
      <c r="I107" s="752">
        <v>5489151.7699999996</v>
      </c>
      <c r="J107" s="752">
        <v>5407429.2599999998</v>
      </c>
      <c r="K107" s="752">
        <v>8.33</v>
      </c>
    </row>
    <row r="108" spans="1:11">
      <c r="A108" s="932" t="s">
        <v>1854</v>
      </c>
      <c r="B108" s="932" t="s">
        <v>473</v>
      </c>
      <c r="F108" s="752">
        <v>2704000</v>
      </c>
      <c r="G108" s="752">
        <v>7166949.1200000001</v>
      </c>
      <c r="H108" s="752">
        <v>9870949.1199999992</v>
      </c>
      <c r="I108" s="752">
        <v>6823640.7800000003</v>
      </c>
      <c r="J108" s="752">
        <v>6821320.7800000003</v>
      </c>
      <c r="K108" s="752">
        <v>3047308.3399999989</v>
      </c>
    </row>
    <row r="109" spans="1:11">
      <c r="A109" s="932" t="s">
        <v>2240</v>
      </c>
      <c r="B109" s="932" t="s">
        <v>474</v>
      </c>
      <c r="F109" s="752">
        <v>4537500</v>
      </c>
      <c r="G109" s="752">
        <v>0</v>
      </c>
      <c r="H109" s="752">
        <v>4537500</v>
      </c>
      <c r="I109" s="752">
        <v>4514337.76</v>
      </c>
      <c r="J109" s="752">
        <v>4514337.76</v>
      </c>
      <c r="K109" s="752">
        <v>23162.240000000002</v>
      </c>
    </row>
    <row r="110" spans="1:11">
      <c r="A110" s="932" t="s">
        <v>2188</v>
      </c>
      <c r="B110" s="932" t="s">
        <v>475</v>
      </c>
      <c r="F110" s="752">
        <v>70580233.379999995</v>
      </c>
      <c r="G110" s="752">
        <v>-4017756</v>
      </c>
      <c r="H110" s="752">
        <v>66562477.380000003</v>
      </c>
      <c r="I110" s="752">
        <v>66558428.539999999</v>
      </c>
      <c r="J110" s="752">
        <v>66063732.149999999</v>
      </c>
      <c r="K110" s="752">
        <v>4048.84</v>
      </c>
    </row>
    <row r="111" spans="1:11">
      <c r="A111" s="932" t="s">
        <v>2241</v>
      </c>
      <c r="B111" s="932" t="s">
        <v>476</v>
      </c>
      <c r="F111" s="752">
        <v>14648975.98</v>
      </c>
      <c r="G111" s="752">
        <v>-1410294.11</v>
      </c>
      <c r="H111" s="752">
        <v>13238681.869999999</v>
      </c>
      <c r="I111" s="752">
        <v>13043661.949999999</v>
      </c>
      <c r="J111" s="752">
        <v>12762336.789999999</v>
      </c>
      <c r="K111" s="752">
        <v>195019.92</v>
      </c>
    </row>
    <row r="112" spans="1:11">
      <c r="A112" s="932" t="s">
        <v>2242</v>
      </c>
      <c r="B112" s="932" t="s">
        <v>477</v>
      </c>
      <c r="F112" s="752">
        <v>0</v>
      </c>
      <c r="G112" s="752">
        <v>2597769.29</v>
      </c>
      <c r="H112" s="752">
        <v>2597769.29</v>
      </c>
      <c r="I112" s="752">
        <v>2288188.04</v>
      </c>
      <c r="J112" s="752">
        <v>5688.5</v>
      </c>
      <c r="K112" s="752">
        <v>309581.25</v>
      </c>
    </row>
    <row r="113" spans="1:11">
      <c r="A113" s="932" t="s">
        <v>2192</v>
      </c>
      <c r="B113" s="932" t="s">
        <v>478</v>
      </c>
      <c r="F113" s="752">
        <v>7416026.1100000003</v>
      </c>
      <c r="G113" s="752">
        <v>2723058.58</v>
      </c>
      <c r="H113" s="752">
        <v>10139084.689999999</v>
      </c>
      <c r="I113" s="752">
        <v>10139084.689999999</v>
      </c>
      <c r="J113" s="752">
        <v>10139084.689999999</v>
      </c>
      <c r="K113" s="752">
        <v>0</v>
      </c>
    </row>
    <row r="114" spans="1:11">
      <c r="A114" s="932" t="s">
        <v>2243</v>
      </c>
      <c r="B114" s="932" t="s">
        <v>479</v>
      </c>
      <c r="F114" s="752">
        <v>5530680.3700000001</v>
      </c>
      <c r="G114" s="752">
        <v>-274658.65999999997</v>
      </c>
      <c r="H114" s="752">
        <v>5256021.71</v>
      </c>
      <c r="I114" s="752">
        <v>5234499.17</v>
      </c>
      <c r="J114" s="752">
        <v>5210232.17</v>
      </c>
      <c r="K114" s="752">
        <v>21522.54</v>
      </c>
    </row>
    <row r="115" spans="1:11">
      <c r="A115" s="932" t="s">
        <v>2193</v>
      </c>
      <c r="B115" s="932" t="s">
        <v>480</v>
      </c>
      <c r="F115" s="752">
        <v>4198062.2699999996</v>
      </c>
      <c r="G115" s="752">
        <v>4909830.3600000003</v>
      </c>
      <c r="H115" s="752">
        <v>9107892.6300000008</v>
      </c>
      <c r="I115" s="752">
        <v>9101088.8800000008</v>
      </c>
      <c r="J115" s="752">
        <v>9015032.1300000008</v>
      </c>
      <c r="K115" s="752">
        <v>6803.75</v>
      </c>
    </row>
    <row r="116" spans="1:11">
      <c r="A116" s="932" t="s">
        <v>2238</v>
      </c>
      <c r="B116" s="932" t="s">
        <v>481</v>
      </c>
      <c r="F116" s="752">
        <v>175612212.43000001</v>
      </c>
      <c r="G116" s="752">
        <v>58662157.270000003</v>
      </c>
      <c r="H116" s="752">
        <v>234274369.69999999</v>
      </c>
      <c r="I116" s="752">
        <v>234215783.62</v>
      </c>
      <c r="J116" s="752">
        <v>234215783.62</v>
      </c>
      <c r="K116" s="752">
        <v>58586.080000000002</v>
      </c>
    </row>
    <row r="117" spans="1:11">
      <c r="A117" s="932" t="s">
        <v>2194</v>
      </c>
      <c r="B117" s="932" t="s">
        <v>482</v>
      </c>
      <c r="F117" s="752">
        <v>0</v>
      </c>
      <c r="G117" s="752">
        <v>561883368.45000005</v>
      </c>
      <c r="H117" s="752">
        <v>561883368.45000005</v>
      </c>
      <c r="I117" s="752">
        <v>561883368.45000005</v>
      </c>
      <c r="J117" s="752">
        <v>561883368.45000005</v>
      </c>
      <c r="K117" s="752">
        <v>0</v>
      </c>
    </row>
    <row r="118" spans="1:11">
      <c r="A118" s="932" t="s">
        <v>2252</v>
      </c>
      <c r="B118" s="932" t="s">
        <v>483</v>
      </c>
      <c r="F118" s="752">
        <v>0</v>
      </c>
      <c r="G118" s="752">
        <v>15783334.02</v>
      </c>
      <c r="H118" s="752">
        <v>15783334.02</v>
      </c>
      <c r="I118" s="752">
        <v>15783334.02</v>
      </c>
      <c r="J118" s="752">
        <v>15783334.02</v>
      </c>
      <c r="K118" s="752">
        <v>0</v>
      </c>
    </row>
    <row r="121" spans="1:11">
      <c r="A121" s="927" t="s">
        <v>3062</v>
      </c>
      <c r="F121" s="928">
        <v>59247673024.25</v>
      </c>
      <c r="G121" s="928">
        <v>5448145386.8500004</v>
      </c>
      <c r="H121" s="928">
        <v>64695818411.099998</v>
      </c>
      <c r="I121" s="928">
        <v>62858227956.010002</v>
      </c>
      <c r="J121" s="928">
        <v>61139971742.339996</v>
      </c>
      <c r="K121" s="928">
        <v>1837590455.0899994</v>
      </c>
    </row>
    <row r="122" spans="1:11">
      <c r="A122" s="932" t="s">
        <v>924</v>
      </c>
      <c r="B122" s="932" t="s">
        <v>379</v>
      </c>
      <c r="F122" s="752">
        <v>0</v>
      </c>
      <c r="G122" s="752">
        <v>0</v>
      </c>
      <c r="H122" s="752">
        <v>0</v>
      </c>
      <c r="I122" s="752">
        <v>0</v>
      </c>
      <c r="J122" s="752">
        <v>0</v>
      </c>
      <c r="K122" s="752">
        <v>0</v>
      </c>
    </row>
    <row r="123" spans="1:11">
      <c r="A123" s="932" t="s">
        <v>928</v>
      </c>
      <c r="B123" s="932" t="s">
        <v>380</v>
      </c>
      <c r="F123" s="752">
        <v>0</v>
      </c>
      <c r="G123" s="752">
        <v>772637187.24000001</v>
      </c>
      <c r="H123" s="752">
        <v>772637187.24000001</v>
      </c>
      <c r="I123" s="752">
        <v>666624738.83000004</v>
      </c>
      <c r="J123" s="752">
        <v>658311544.27999997</v>
      </c>
      <c r="K123" s="752">
        <v>106012448.41</v>
      </c>
    </row>
    <row r="124" spans="1:11">
      <c r="A124" s="932" t="s">
        <v>936</v>
      </c>
      <c r="B124" s="932" t="s">
        <v>382</v>
      </c>
      <c r="F124" s="752">
        <v>0</v>
      </c>
      <c r="G124" s="752">
        <v>1218298.08</v>
      </c>
      <c r="H124" s="752">
        <v>1218298.08</v>
      </c>
      <c r="I124" s="752">
        <v>1218298.08</v>
      </c>
      <c r="J124" s="752">
        <v>1218298.08</v>
      </c>
      <c r="K124" s="752">
        <v>0</v>
      </c>
    </row>
    <row r="125" spans="1:11">
      <c r="A125" s="932" t="s">
        <v>940</v>
      </c>
      <c r="B125" s="932" t="s">
        <v>384</v>
      </c>
      <c r="F125" s="752">
        <v>0</v>
      </c>
      <c r="G125" s="752">
        <v>1928858</v>
      </c>
      <c r="H125" s="752">
        <v>1928858</v>
      </c>
      <c r="I125" s="752">
        <v>1928788.68</v>
      </c>
      <c r="J125" s="752">
        <v>1330770.68</v>
      </c>
      <c r="K125" s="752">
        <v>69.319999999999993</v>
      </c>
    </row>
    <row r="126" spans="1:11">
      <c r="A126" s="932" t="s">
        <v>942</v>
      </c>
      <c r="B126" s="932" t="s">
        <v>385</v>
      </c>
      <c r="F126" s="752">
        <v>0</v>
      </c>
      <c r="G126" s="752">
        <v>17397864.879999999</v>
      </c>
      <c r="H126" s="752">
        <v>17397864.879999999</v>
      </c>
      <c r="I126" s="752">
        <v>17397864.879999999</v>
      </c>
      <c r="J126" s="752">
        <v>17397864.879999999</v>
      </c>
      <c r="K126" s="752">
        <v>0</v>
      </c>
    </row>
    <row r="127" spans="1:11">
      <c r="A127" s="932" t="s">
        <v>944</v>
      </c>
      <c r="B127" s="932" t="s">
        <v>386</v>
      </c>
      <c r="F127" s="752">
        <v>0</v>
      </c>
      <c r="G127" s="752">
        <v>1074271.98</v>
      </c>
      <c r="H127" s="752">
        <v>1074271.98</v>
      </c>
      <c r="I127" s="752">
        <v>1074271.98</v>
      </c>
      <c r="J127" s="752">
        <v>1074271.98</v>
      </c>
      <c r="K127" s="752">
        <v>0</v>
      </c>
    </row>
    <row r="128" spans="1:11">
      <c r="A128" s="932" t="s">
        <v>946</v>
      </c>
      <c r="B128" s="932" t="s">
        <v>387</v>
      </c>
      <c r="F128" s="752">
        <v>3643869942.9499998</v>
      </c>
      <c r="G128" s="752">
        <v>-3028520155.3499999</v>
      </c>
      <c r="H128" s="752">
        <v>615349787.60000002</v>
      </c>
      <c r="I128" s="752">
        <v>0</v>
      </c>
      <c r="J128" s="752">
        <v>0</v>
      </c>
      <c r="K128" s="752">
        <v>615349787.60000002</v>
      </c>
    </row>
    <row r="129" spans="1:11">
      <c r="A129" s="932" t="s">
        <v>948</v>
      </c>
      <c r="B129" s="932" t="s">
        <v>388</v>
      </c>
      <c r="F129" s="752">
        <v>1390823956.05</v>
      </c>
      <c r="G129" s="752">
        <v>325862479.24000001</v>
      </c>
      <c r="H129" s="752">
        <v>1716686435.29</v>
      </c>
      <c r="I129" s="752">
        <v>1693390522.1800001</v>
      </c>
      <c r="J129" s="752">
        <v>1693390522.1800001</v>
      </c>
      <c r="K129" s="752">
        <v>23295913.109999999</v>
      </c>
    </row>
    <row r="130" spans="1:11">
      <c r="A130" s="932" t="s">
        <v>950</v>
      </c>
      <c r="B130" s="932" t="s">
        <v>389</v>
      </c>
      <c r="F130" s="752">
        <v>0</v>
      </c>
      <c r="G130" s="752">
        <v>21800000</v>
      </c>
      <c r="H130" s="752">
        <v>21800000</v>
      </c>
      <c r="I130" s="752">
        <v>0</v>
      </c>
      <c r="J130" s="752">
        <v>0</v>
      </c>
      <c r="K130" s="752">
        <v>21800000</v>
      </c>
    </row>
    <row r="131" spans="1:11">
      <c r="A131" s="932" t="s">
        <v>954</v>
      </c>
      <c r="B131" s="932" t="s">
        <v>391</v>
      </c>
      <c r="F131" s="752">
        <v>0</v>
      </c>
      <c r="G131" s="752">
        <v>8674143.2799999993</v>
      </c>
      <c r="H131" s="752">
        <v>8674143.2799999993</v>
      </c>
      <c r="I131" s="752">
        <v>8163806.0800000001</v>
      </c>
      <c r="J131" s="752">
        <v>8163806.0800000001</v>
      </c>
      <c r="K131" s="752">
        <v>510337.19999999972</v>
      </c>
    </row>
    <row r="132" spans="1:11">
      <c r="A132" s="932" t="s">
        <v>970</v>
      </c>
      <c r="B132" s="932" t="s">
        <v>398</v>
      </c>
      <c r="F132" s="752">
        <v>0</v>
      </c>
      <c r="G132" s="752">
        <v>297153617.54000002</v>
      </c>
      <c r="H132" s="752">
        <v>297153617.54000002</v>
      </c>
      <c r="I132" s="752">
        <v>260225223.56999999</v>
      </c>
      <c r="J132" s="752">
        <v>259838753.33000001</v>
      </c>
      <c r="K132" s="752">
        <v>36928393.969999999</v>
      </c>
    </row>
    <row r="133" spans="1:11">
      <c r="A133" s="932" t="s">
        <v>972</v>
      </c>
      <c r="B133" s="932" t="s">
        <v>399</v>
      </c>
      <c r="F133" s="752">
        <v>0</v>
      </c>
      <c r="G133" s="752">
        <v>0</v>
      </c>
      <c r="H133" s="752">
        <v>0</v>
      </c>
      <c r="I133" s="752">
        <v>0</v>
      </c>
      <c r="J133" s="752">
        <v>0</v>
      </c>
      <c r="K133" s="752">
        <v>0</v>
      </c>
    </row>
    <row r="134" spans="1:11">
      <c r="A134" s="932" t="s">
        <v>974</v>
      </c>
      <c r="B134" s="932" t="s">
        <v>400</v>
      </c>
      <c r="F134" s="752">
        <v>0</v>
      </c>
      <c r="G134" s="752">
        <v>378370.64</v>
      </c>
      <c r="H134" s="752">
        <v>378370.64</v>
      </c>
      <c r="I134" s="752">
        <v>378370.64</v>
      </c>
      <c r="J134" s="752">
        <v>378370.64</v>
      </c>
      <c r="K134" s="752">
        <v>0</v>
      </c>
    </row>
    <row r="135" spans="1:11">
      <c r="A135" s="932" t="s">
        <v>976</v>
      </c>
      <c r="B135" s="932" t="s">
        <v>401</v>
      </c>
      <c r="F135" s="752">
        <v>0</v>
      </c>
      <c r="G135" s="752">
        <v>34591807.240000002</v>
      </c>
      <c r="H135" s="752">
        <v>34591807.240000002</v>
      </c>
      <c r="I135" s="752">
        <v>34578414.399999999</v>
      </c>
      <c r="J135" s="752">
        <v>34578414.399999999</v>
      </c>
      <c r="K135" s="752">
        <v>13392.84</v>
      </c>
    </row>
    <row r="136" spans="1:11">
      <c r="A136" s="932" t="s">
        <v>1120</v>
      </c>
      <c r="B136" s="932" t="s">
        <v>405</v>
      </c>
      <c r="F136" s="752">
        <v>0</v>
      </c>
      <c r="G136" s="752">
        <v>1611407.31</v>
      </c>
      <c r="H136" s="752">
        <v>1611407.31</v>
      </c>
      <c r="I136" s="752">
        <v>1611407.31</v>
      </c>
      <c r="J136" s="752">
        <v>1611407.31</v>
      </c>
      <c r="K136" s="752">
        <v>0</v>
      </c>
    </row>
    <row r="137" spans="1:11">
      <c r="A137" s="932" t="s">
        <v>1522</v>
      </c>
      <c r="B137" s="932" t="s">
        <v>410</v>
      </c>
      <c r="F137" s="752">
        <v>1059067855</v>
      </c>
      <c r="G137" s="752">
        <v>123712370.09</v>
      </c>
      <c r="H137" s="752">
        <v>1182780225.0899999</v>
      </c>
      <c r="I137" s="752">
        <v>1182780225.0899999</v>
      </c>
      <c r="J137" s="752">
        <v>1170670814.8399999</v>
      </c>
      <c r="K137" s="752">
        <v>0</v>
      </c>
    </row>
    <row r="138" spans="1:11">
      <c r="A138" s="932" t="s">
        <v>1534</v>
      </c>
      <c r="B138" s="932" t="s">
        <v>416</v>
      </c>
      <c r="F138" s="752">
        <v>0</v>
      </c>
      <c r="G138" s="752">
        <v>2500000</v>
      </c>
      <c r="H138" s="752">
        <v>2500000</v>
      </c>
      <c r="I138" s="752">
        <v>2500000</v>
      </c>
      <c r="J138" s="752">
        <v>2500000</v>
      </c>
      <c r="K138" s="752">
        <v>0</v>
      </c>
    </row>
    <row r="139" spans="1:11">
      <c r="A139" s="932" t="s">
        <v>1718</v>
      </c>
      <c r="B139" s="932" t="s">
        <v>2157</v>
      </c>
      <c r="F139" s="752">
        <v>0</v>
      </c>
      <c r="G139" s="752">
        <v>415606052.66000003</v>
      </c>
      <c r="H139" s="752">
        <v>415606052.66000003</v>
      </c>
      <c r="I139" s="752">
        <v>381723211.11000001</v>
      </c>
      <c r="J139" s="752">
        <v>379891864.00999999</v>
      </c>
      <c r="K139" s="752">
        <v>33882841.549999997</v>
      </c>
    </row>
    <row r="140" spans="1:11">
      <c r="A140" s="932" t="s">
        <v>1720</v>
      </c>
      <c r="B140" s="932" t="s">
        <v>418</v>
      </c>
      <c r="F140" s="752">
        <v>0</v>
      </c>
      <c r="G140" s="752">
        <v>288345.27</v>
      </c>
      <c r="H140" s="752">
        <v>288345.27</v>
      </c>
      <c r="I140" s="752">
        <v>286649.93</v>
      </c>
      <c r="J140" s="752">
        <v>286649.93</v>
      </c>
      <c r="K140" s="752">
        <v>1695.34</v>
      </c>
    </row>
    <row r="141" spans="1:11">
      <c r="A141" s="932" t="s">
        <v>1724</v>
      </c>
      <c r="B141" s="932" t="s">
        <v>419</v>
      </c>
      <c r="F141" s="752">
        <v>0</v>
      </c>
      <c r="G141" s="752">
        <v>2747644.84</v>
      </c>
      <c r="H141" s="752">
        <v>2747644.84</v>
      </c>
      <c r="I141" s="752">
        <v>2747644.84</v>
      </c>
      <c r="J141" s="752">
        <v>2747644.84</v>
      </c>
      <c r="K141" s="752">
        <v>0</v>
      </c>
    </row>
    <row r="142" spans="1:11">
      <c r="A142" s="932" t="s">
        <v>1728</v>
      </c>
      <c r="B142" s="932" t="s">
        <v>420</v>
      </c>
      <c r="F142" s="752">
        <v>581587524</v>
      </c>
      <c r="G142" s="752">
        <v>24538579.27</v>
      </c>
      <c r="H142" s="752">
        <v>606126103.26999998</v>
      </c>
      <c r="I142" s="752">
        <v>604559401.13999999</v>
      </c>
      <c r="J142" s="752">
        <v>604381997.71000004</v>
      </c>
      <c r="K142" s="752">
        <v>1566702.13</v>
      </c>
    </row>
    <row r="143" spans="1:11">
      <c r="A143" s="932" t="s">
        <v>1730</v>
      </c>
      <c r="B143" s="932" t="s">
        <v>421</v>
      </c>
      <c r="F143" s="752">
        <v>404819068</v>
      </c>
      <c r="G143" s="752">
        <v>21875009.309999999</v>
      </c>
      <c r="H143" s="752">
        <v>426694077.31</v>
      </c>
      <c r="I143" s="752">
        <v>426443798.52999997</v>
      </c>
      <c r="J143" s="752">
        <v>420237798.11000001</v>
      </c>
      <c r="K143" s="752">
        <v>250278.77999999942</v>
      </c>
    </row>
    <row r="144" spans="1:11">
      <c r="A144" s="932" t="s">
        <v>1732</v>
      </c>
      <c r="B144" s="932" t="s">
        <v>422</v>
      </c>
      <c r="F144" s="752">
        <v>186980239</v>
      </c>
      <c r="G144" s="752">
        <v>6753456.4000000004</v>
      </c>
      <c r="H144" s="752">
        <v>193733695.40000001</v>
      </c>
      <c r="I144" s="752">
        <v>189773512.41</v>
      </c>
      <c r="J144" s="752">
        <v>189351816.41</v>
      </c>
      <c r="K144" s="752">
        <v>3960182.99</v>
      </c>
    </row>
    <row r="145" spans="1:11">
      <c r="A145" s="932" t="s">
        <v>1738</v>
      </c>
      <c r="B145" s="932" t="s">
        <v>2158</v>
      </c>
      <c r="F145" s="752">
        <v>0</v>
      </c>
      <c r="G145" s="752">
        <v>344718349.74000001</v>
      </c>
      <c r="H145" s="752">
        <v>344718349.74000001</v>
      </c>
      <c r="I145" s="752">
        <v>334102381.00999999</v>
      </c>
      <c r="J145" s="752">
        <v>300432231.91999996</v>
      </c>
      <c r="K145" s="752">
        <v>10615968.729999961</v>
      </c>
    </row>
    <row r="146" spans="1:11">
      <c r="A146" s="932" t="s">
        <v>1740</v>
      </c>
      <c r="B146" s="932" t="s">
        <v>2153</v>
      </c>
      <c r="F146" s="752">
        <v>0</v>
      </c>
      <c r="G146" s="752">
        <v>111887038.98</v>
      </c>
      <c r="H146" s="752">
        <v>111887038.98</v>
      </c>
      <c r="I146" s="752">
        <v>111887038.98</v>
      </c>
      <c r="J146" s="752">
        <v>106979660.23999999</v>
      </c>
      <c r="K146" s="752">
        <v>0</v>
      </c>
    </row>
    <row r="147" spans="1:11">
      <c r="A147" s="932" t="s">
        <v>1754</v>
      </c>
      <c r="B147" s="932" t="s">
        <v>430</v>
      </c>
      <c r="F147" s="752">
        <v>0</v>
      </c>
      <c r="G147" s="752">
        <v>0</v>
      </c>
      <c r="H147" s="752">
        <v>0</v>
      </c>
      <c r="I147" s="752">
        <v>0</v>
      </c>
      <c r="J147" s="752">
        <v>0</v>
      </c>
      <c r="K147" s="752">
        <v>0</v>
      </c>
    </row>
    <row r="148" spans="1:11">
      <c r="A148" s="932" t="s">
        <v>1764</v>
      </c>
      <c r="B148" s="932" t="s">
        <v>435</v>
      </c>
      <c r="F148" s="752">
        <v>53471947</v>
      </c>
      <c r="G148" s="752">
        <v>5839774.7999999998</v>
      </c>
      <c r="H148" s="752">
        <v>59311721.799999997</v>
      </c>
      <c r="I148" s="752">
        <v>56129889.310000002</v>
      </c>
      <c r="J148" s="752">
        <v>55632980.719999999</v>
      </c>
      <c r="K148" s="752">
        <v>3181832.49</v>
      </c>
    </row>
    <row r="149" spans="1:11">
      <c r="A149" s="932" t="s">
        <v>1768</v>
      </c>
      <c r="B149" s="932" t="s">
        <v>437</v>
      </c>
      <c r="F149" s="752">
        <v>0</v>
      </c>
      <c r="G149" s="752">
        <v>22595.16</v>
      </c>
      <c r="H149" s="752">
        <v>22595.16</v>
      </c>
      <c r="I149" s="752">
        <v>22566.720000000001</v>
      </c>
      <c r="J149" s="752">
        <v>22566.720000000001</v>
      </c>
      <c r="K149" s="752">
        <v>28.44</v>
      </c>
    </row>
    <row r="150" spans="1:11">
      <c r="A150" s="932" t="s">
        <v>1772</v>
      </c>
      <c r="B150" s="932" t="s">
        <v>438</v>
      </c>
      <c r="F150" s="752">
        <v>0</v>
      </c>
      <c r="G150" s="752">
        <v>92915191.629999995</v>
      </c>
      <c r="H150" s="752">
        <v>92915191.629999995</v>
      </c>
      <c r="I150" s="752">
        <v>92833876.370000005</v>
      </c>
      <c r="J150" s="752">
        <v>92833876.370000005</v>
      </c>
      <c r="K150" s="752">
        <v>81315.259999999995</v>
      </c>
    </row>
    <row r="151" spans="1:11">
      <c r="A151" s="932" t="s">
        <v>1776</v>
      </c>
      <c r="B151" s="932" t="s">
        <v>439</v>
      </c>
      <c r="F151" s="752">
        <v>174099342</v>
      </c>
      <c r="G151" s="752">
        <v>22567720.579999998</v>
      </c>
      <c r="H151" s="752">
        <v>196667062.58000001</v>
      </c>
      <c r="I151" s="752">
        <v>196667062.58000001</v>
      </c>
      <c r="J151" s="752">
        <v>195026727.31999999</v>
      </c>
      <c r="K151" s="752">
        <v>0</v>
      </c>
    </row>
    <row r="152" spans="1:11">
      <c r="A152" s="932" t="s">
        <v>1778</v>
      </c>
      <c r="B152" s="932" t="s">
        <v>440</v>
      </c>
      <c r="F152" s="752">
        <v>26039105757</v>
      </c>
      <c r="G152" s="752">
        <v>1824738171.1300001</v>
      </c>
      <c r="H152" s="752">
        <v>27863843928.130001</v>
      </c>
      <c r="I152" s="752">
        <v>27863392032.830002</v>
      </c>
      <c r="J152" s="752">
        <v>27834293141.029999</v>
      </c>
      <c r="K152" s="752">
        <v>451895.3</v>
      </c>
    </row>
    <row r="153" spans="1:11">
      <c r="A153" s="932" t="s">
        <v>1780</v>
      </c>
      <c r="B153" s="932" t="s">
        <v>441</v>
      </c>
      <c r="F153" s="752">
        <v>0</v>
      </c>
      <c r="G153" s="752">
        <v>494882775.19999999</v>
      </c>
      <c r="H153" s="752">
        <v>494882775.19999999</v>
      </c>
      <c r="I153" s="752">
        <v>400925297.62</v>
      </c>
      <c r="J153" s="752">
        <v>400925297.62</v>
      </c>
      <c r="K153" s="752">
        <v>93957477.579999998</v>
      </c>
    </row>
    <row r="154" spans="1:11">
      <c r="A154" s="932" t="s">
        <v>1786</v>
      </c>
      <c r="B154" s="932" t="s">
        <v>444</v>
      </c>
      <c r="F154" s="752">
        <v>15724947</v>
      </c>
      <c r="G154" s="752">
        <v>394418</v>
      </c>
      <c r="H154" s="752">
        <v>16119365</v>
      </c>
      <c r="I154" s="752">
        <v>14379277.689999999</v>
      </c>
      <c r="J154" s="752">
        <v>13953602.439999999</v>
      </c>
      <c r="K154" s="752">
        <v>1740087.31</v>
      </c>
    </row>
    <row r="155" spans="1:11">
      <c r="A155" s="932" t="s">
        <v>1788</v>
      </c>
      <c r="B155" s="932" t="s">
        <v>445</v>
      </c>
      <c r="F155" s="752">
        <v>15911046</v>
      </c>
      <c r="G155" s="752">
        <v>10864273.060000001</v>
      </c>
      <c r="H155" s="752">
        <v>26775319.059999999</v>
      </c>
      <c r="I155" s="752">
        <v>24437118.190000001</v>
      </c>
      <c r="J155" s="752">
        <v>15521495.24</v>
      </c>
      <c r="K155" s="752">
        <v>2338200.87</v>
      </c>
    </row>
    <row r="156" spans="1:11">
      <c r="A156" s="932" t="s">
        <v>1792</v>
      </c>
      <c r="B156" s="932" t="s">
        <v>446</v>
      </c>
      <c r="F156" s="752">
        <v>0</v>
      </c>
      <c r="G156" s="752">
        <v>2481724.89</v>
      </c>
      <c r="H156" s="752">
        <v>2481724.89</v>
      </c>
      <c r="I156" s="752">
        <v>2481724.89</v>
      </c>
      <c r="J156" s="752">
        <v>2481724.89</v>
      </c>
      <c r="K156" s="752">
        <v>0</v>
      </c>
    </row>
    <row r="157" spans="1:11">
      <c r="A157" s="932" t="s">
        <v>1794</v>
      </c>
      <c r="B157" s="932" t="s">
        <v>2154</v>
      </c>
      <c r="F157" s="752">
        <v>0</v>
      </c>
      <c r="G157" s="752">
        <v>17246484.699999999</v>
      </c>
      <c r="H157" s="752">
        <v>17246484.699999999</v>
      </c>
      <c r="I157" s="752">
        <v>17246484.699999999</v>
      </c>
      <c r="J157" s="752">
        <v>17246484.699999999</v>
      </c>
      <c r="K157" s="752">
        <v>0</v>
      </c>
    </row>
    <row r="158" spans="1:11">
      <c r="A158" s="932" t="s">
        <v>1796</v>
      </c>
      <c r="B158" s="932" t="s">
        <v>448</v>
      </c>
      <c r="F158" s="752">
        <v>7902272620</v>
      </c>
      <c r="G158" s="752">
        <v>1673498430.1900001</v>
      </c>
      <c r="H158" s="752">
        <v>9575771050.1900005</v>
      </c>
      <c r="I158" s="752">
        <v>8826148671.3400002</v>
      </c>
      <c r="J158" s="752">
        <v>7219631615.1700001</v>
      </c>
      <c r="K158" s="752">
        <v>749622378.85000002</v>
      </c>
    </row>
    <row r="159" spans="1:11">
      <c r="A159" s="932" t="s">
        <v>1798</v>
      </c>
      <c r="B159" s="932" t="s">
        <v>449</v>
      </c>
      <c r="F159" s="752">
        <v>0</v>
      </c>
      <c r="G159" s="752">
        <v>789795045.09000003</v>
      </c>
      <c r="H159" s="752">
        <v>789795045.09000003</v>
      </c>
      <c r="I159" s="752">
        <v>786756120.96000004</v>
      </c>
      <c r="J159" s="752">
        <v>786756120.96000004</v>
      </c>
      <c r="K159" s="752">
        <v>3038924.13</v>
      </c>
    </row>
    <row r="160" spans="1:11">
      <c r="A160" s="932" t="s">
        <v>1802</v>
      </c>
      <c r="B160" s="932" t="s">
        <v>451</v>
      </c>
      <c r="F160" s="752">
        <v>10766585</v>
      </c>
      <c r="G160" s="752">
        <v>16683927.09</v>
      </c>
      <c r="H160" s="752">
        <v>27450512.09</v>
      </c>
      <c r="I160" s="752">
        <v>23642355.41</v>
      </c>
      <c r="J160" s="752">
        <v>23642355.41</v>
      </c>
      <c r="K160" s="752">
        <v>3808156.68</v>
      </c>
    </row>
    <row r="161" spans="1:11">
      <c r="A161" s="932" t="s">
        <v>1806</v>
      </c>
      <c r="B161" s="932" t="s">
        <v>453</v>
      </c>
      <c r="F161" s="752">
        <v>10766585</v>
      </c>
      <c r="G161" s="752">
        <v>17688039.140000001</v>
      </c>
      <c r="H161" s="752">
        <v>28454624.140000001</v>
      </c>
      <c r="I161" s="752">
        <v>22123802.48</v>
      </c>
      <c r="J161" s="752">
        <v>22123802.48</v>
      </c>
      <c r="K161" s="752">
        <v>6330821.6600000001</v>
      </c>
    </row>
    <row r="162" spans="1:11">
      <c r="A162" s="932" t="s">
        <v>1808</v>
      </c>
      <c r="B162" s="932" t="s">
        <v>454</v>
      </c>
      <c r="F162" s="752">
        <v>13485524</v>
      </c>
      <c r="G162" s="752">
        <v>45262673.090000004</v>
      </c>
      <c r="H162" s="752">
        <v>58748197.090000004</v>
      </c>
      <c r="I162" s="752">
        <v>49454173.75</v>
      </c>
      <c r="J162" s="752">
        <v>49454173.75</v>
      </c>
      <c r="K162" s="752">
        <v>9294023.3399999999</v>
      </c>
    </row>
    <row r="163" spans="1:11">
      <c r="A163" s="932" t="s">
        <v>1810</v>
      </c>
      <c r="B163" s="932" t="s">
        <v>455</v>
      </c>
      <c r="F163" s="752">
        <v>23219877</v>
      </c>
      <c r="G163" s="752">
        <v>24930999.18</v>
      </c>
      <c r="H163" s="752">
        <v>48150876.18</v>
      </c>
      <c r="I163" s="752">
        <v>40171515.030000001</v>
      </c>
      <c r="J163" s="752">
        <v>40171515.030000001</v>
      </c>
      <c r="K163" s="752">
        <v>7979361.1500000004</v>
      </c>
    </row>
    <row r="164" spans="1:11">
      <c r="A164" s="932" t="s">
        <v>1812</v>
      </c>
      <c r="B164" s="932" t="s">
        <v>456</v>
      </c>
      <c r="F164" s="752">
        <v>90322482</v>
      </c>
      <c r="G164" s="752">
        <v>16352334.300000001</v>
      </c>
      <c r="H164" s="752">
        <v>106674816.3</v>
      </c>
      <c r="I164" s="752">
        <v>106025819.41</v>
      </c>
      <c r="J164" s="752">
        <v>106025819.41</v>
      </c>
      <c r="K164" s="752">
        <v>648996.89</v>
      </c>
    </row>
    <row r="165" spans="1:11">
      <c r="A165" s="932" t="s">
        <v>1814</v>
      </c>
      <c r="B165" s="932" t="s">
        <v>457</v>
      </c>
      <c r="F165" s="752">
        <v>10216170</v>
      </c>
      <c r="G165" s="752">
        <v>20771495.68</v>
      </c>
      <c r="H165" s="752">
        <v>30987665.68</v>
      </c>
      <c r="I165" s="752">
        <v>28379503.440000001</v>
      </c>
      <c r="J165" s="752">
        <v>28302496.440000001</v>
      </c>
      <c r="K165" s="752">
        <v>2608162.2400000002</v>
      </c>
    </row>
    <row r="166" spans="1:11">
      <c r="A166" s="932" t="s">
        <v>1816</v>
      </c>
      <c r="B166" s="932" t="s">
        <v>458</v>
      </c>
      <c r="F166" s="752">
        <v>84889559</v>
      </c>
      <c r="G166" s="752">
        <v>31389739.640000001</v>
      </c>
      <c r="H166" s="752">
        <v>116279298.64</v>
      </c>
      <c r="I166" s="752">
        <v>104646862.44</v>
      </c>
      <c r="J166" s="752">
        <v>104646862.44</v>
      </c>
      <c r="K166" s="752">
        <v>11632436.199999999</v>
      </c>
    </row>
    <row r="167" spans="1:11">
      <c r="A167" s="932" t="s">
        <v>1818</v>
      </c>
      <c r="B167" s="932" t="s">
        <v>459</v>
      </c>
      <c r="F167" s="752">
        <v>7169533</v>
      </c>
      <c r="G167" s="752">
        <v>718517</v>
      </c>
      <c r="H167" s="752">
        <v>7888050</v>
      </c>
      <c r="I167" s="752">
        <v>7652004.96</v>
      </c>
      <c r="J167" s="752">
        <v>7649304.96</v>
      </c>
      <c r="K167" s="752">
        <v>236045.04</v>
      </c>
    </row>
    <row r="168" spans="1:11">
      <c r="A168" s="932" t="s">
        <v>1820</v>
      </c>
      <c r="B168" s="932" t="s">
        <v>460</v>
      </c>
      <c r="F168" s="752">
        <v>21120879</v>
      </c>
      <c r="G168" s="752">
        <v>1501750</v>
      </c>
      <c r="H168" s="752">
        <v>22622629</v>
      </c>
      <c r="I168" s="752">
        <v>22622628.98</v>
      </c>
      <c r="J168" s="752">
        <v>22622628.98</v>
      </c>
      <c r="K168" s="752">
        <v>0.02</v>
      </c>
    </row>
    <row r="169" spans="1:11">
      <c r="A169" s="932" t="s">
        <v>1826</v>
      </c>
      <c r="B169" s="932" t="s">
        <v>462</v>
      </c>
      <c r="F169" s="752">
        <v>0</v>
      </c>
      <c r="G169" s="752">
        <v>4928.63</v>
      </c>
      <c r="H169" s="752">
        <v>4928.63</v>
      </c>
      <c r="I169" s="752">
        <v>0</v>
      </c>
      <c r="J169" s="752">
        <v>0</v>
      </c>
      <c r="K169" s="752">
        <v>4928.63</v>
      </c>
    </row>
    <row r="170" spans="1:11">
      <c r="A170" s="932" t="s">
        <v>1834</v>
      </c>
      <c r="B170" s="932" t="s">
        <v>464</v>
      </c>
      <c r="F170" s="752">
        <v>0</v>
      </c>
      <c r="G170" s="752">
        <v>138103.23000000001</v>
      </c>
      <c r="H170" s="752">
        <v>138103.23000000001</v>
      </c>
      <c r="I170" s="752">
        <v>135173.82</v>
      </c>
      <c r="J170" s="752">
        <v>135173.82</v>
      </c>
      <c r="K170" s="752">
        <v>2929.41</v>
      </c>
    </row>
    <row r="171" spans="1:11">
      <c r="A171" s="932" t="s">
        <v>1842</v>
      </c>
      <c r="B171" s="932" t="s">
        <v>467</v>
      </c>
      <c r="F171" s="752">
        <v>30632360</v>
      </c>
      <c r="G171" s="752">
        <v>3953488</v>
      </c>
      <c r="H171" s="752">
        <v>34585848</v>
      </c>
      <c r="I171" s="752">
        <v>33926792.25</v>
      </c>
      <c r="J171" s="752">
        <v>32665353.91</v>
      </c>
      <c r="K171" s="752">
        <v>659055.75</v>
      </c>
    </row>
    <row r="172" spans="1:11">
      <c r="A172" s="932" t="s">
        <v>1846</v>
      </c>
      <c r="B172" s="932" t="s">
        <v>2237</v>
      </c>
      <c r="F172" s="752">
        <v>0</v>
      </c>
      <c r="G172" s="752">
        <v>700000</v>
      </c>
      <c r="H172" s="752">
        <v>700000</v>
      </c>
      <c r="I172" s="752">
        <v>700000</v>
      </c>
      <c r="J172" s="752">
        <v>700000</v>
      </c>
      <c r="K172" s="752">
        <v>0</v>
      </c>
    </row>
    <row r="173" spans="1:11">
      <c r="A173" s="932" t="s">
        <v>1850</v>
      </c>
      <c r="B173" s="932" t="s">
        <v>471</v>
      </c>
      <c r="F173" s="752">
        <v>0</v>
      </c>
      <c r="G173" s="752">
        <v>0</v>
      </c>
      <c r="H173" s="752">
        <v>0</v>
      </c>
      <c r="I173" s="752">
        <v>0</v>
      </c>
      <c r="J173" s="752">
        <v>0</v>
      </c>
      <c r="K173" s="752">
        <v>0</v>
      </c>
    </row>
    <row r="174" spans="1:11">
      <c r="A174" s="932" t="s">
        <v>1854</v>
      </c>
      <c r="B174" s="932" t="s">
        <v>473</v>
      </c>
      <c r="F174" s="752">
        <v>2704000</v>
      </c>
      <c r="G174" s="752">
        <v>6302946</v>
      </c>
      <c r="H174" s="752">
        <v>9006946</v>
      </c>
      <c r="I174" s="752">
        <v>6317699.1600000001</v>
      </c>
      <c r="J174" s="752">
        <v>5118188.67</v>
      </c>
      <c r="K174" s="752">
        <v>2689246.84</v>
      </c>
    </row>
    <row r="175" spans="1:11">
      <c r="A175" s="932" t="s">
        <v>2240</v>
      </c>
      <c r="B175" s="932" t="s">
        <v>474</v>
      </c>
      <c r="F175" s="752">
        <v>18150000</v>
      </c>
      <c r="G175" s="752">
        <v>718175</v>
      </c>
      <c r="H175" s="752">
        <v>18868175</v>
      </c>
      <c r="I175" s="752">
        <v>18844365.199999999</v>
      </c>
      <c r="J175" s="752">
        <v>18844365.199999999</v>
      </c>
      <c r="K175" s="752">
        <v>23809.8</v>
      </c>
    </row>
    <row r="176" spans="1:11">
      <c r="A176" s="932" t="s">
        <v>2192</v>
      </c>
      <c r="B176" s="932" t="s">
        <v>478</v>
      </c>
      <c r="F176" s="752">
        <v>0</v>
      </c>
      <c r="G176" s="752">
        <v>1689937.17</v>
      </c>
      <c r="H176" s="752">
        <v>1689937.17</v>
      </c>
      <c r="I176" s="752">
        <v>1689937.17</v>
      </c>
      <c r="J176" s="752">
        <v>1689937.17</v>
      </c>
      <c r="K176" s="752">
        <v>0</v>
      </c>
    </row>
    <row r="177" spans="1:11">
      <c r="A177" s="932" t="s">
        <v>2238</v>
      </c>
      <c r="B177" s="932" t="s">
        <v>481</v>
      </c>
      <c r="F177" s="752">
        <v>414800000</v>
      </c>
      <c r="G177" s="752">
        <v>4631488.88</v>
      </c>
      <c r="H177" s="752">
        <v>419431488.88</v>
      </c>
      <c r="I177" s="752">
        <v>419427313.51999998</v>
      </c>
      <c r="J177" s="752">
        <v>419427313.51999998</v>
      </c>
      <c r="K177" s="752">
        <v>4175.3599999999997</v>
      </c>
    </row>
    <row r="178" spans="1:11">
      <c r="A178" s="932" t="s">
        <v>2194</v>
      </c>
      <c r="B178" s="932" t="s">
        <v>482</v>
      </c>
      <c r="F178" s="752">
        <v>17041695226.25</v>
      </c>
      <c r="G178" s="752">
        <v>680045704.67999995</v>
      </c>
      <c r="H178" s="752">
        <v>17721740930.93</v>
      </c>
      <c r="I178" s="752">
        <v>17638672777.049999</v>
      </c>
      <c r="J178" s="752">
        <v>17638672777.049999</v>
      </c>
      <c r="K178" s="752">
        <v>83068153.879999384</v>
      </c>
    </row>
    <row r="179" spans="1:11">
      <c r="A179" s="932" t="s">
        <v>2252</v>
      </c>
      <c r="B179" s="932" t="s">
        <v>483</v>
      </c>
      <c r="F179" s="752">
        <v>0</v>
      </c>
      <c r="G179" s="752">
        <v>128979539.06999999</v>
      </c>
      <c r="H179" s="752">
        <v>128979539.06999999</v>
      </c>
      <c r="I179" s="752">
        <v>128979539.06999999</v>
      </c>
      <c r="J179" s="752">
        <v>128979539.06999999</v>
      </c>
      <c r="K179" s="752">
        <v>0</v>
      </c>
    </row>
    <row r="182" spans="1:11">
      <c r="E182" s="749" t="s">
        <v>2687</v>
      </c>
      <c r="F182" s="754">
        <v>82808199057</v>
      </c>
      <c r="G182" s="754">
        <v>12154157532.41</v>
      </c>
      <c r="H182" s="754">
        <v>94962356589.410004</v>
      </c>
      <c r="I182" s="754">
        <v>91851728686.699997</v>
      </c>
      <c r="J182" s="754">
        <v>89591440743.149994</v>
      </c>
      <c r="K182" s="754">
        <v>3110627902.7099996</v>
      </c>
    </row>
    <row r="185" spans="1:11" ht="13.5">
      <c r="A185" s="931" t="s">
        <v>3070</v>
      </c>
      <c r="H185" s="756" t="s">
        <v>2689</v>
      </c>
      <c r="K185" s="757">
        <v>44979</v>
      </c>
    </row>
  </sheetData>
  <pageMargins left="0.39370078740157477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workbookViewId="0">
      <selection activeCell="L7" sqref="L7"/>
    </sheetView>
  </sheetViews>
  <sheetFormatPr baseColWidth="10" defaultRowHeight="12.75"/>
  <cols>
    <col min="1" max="5" width="11.42578125" style="744"/>
    <col min="6" max="6" width="14.7109375" style="744" customWidth="1"/>
    <col min="7" max="7" width="13.5703125" style="744" customWidth="1"/>
    <col min="8" max="8" width="14.5703125" style="744" customWidth="1"/>
    <col min="9" max="9" width="14.7109375" style="744" customWidth="1"/>
    <col min="10" max="10" width="14.42578125" style="744" customWidth="1"/>
    <col min="11" max="11" width="14.28515625" style="744" customWidth="1"/>
    <col min="12" max="261" width="11.42578125" style="744"/>
    <col min="262" max="262" width="14.7109375" style="744" customWidth="1"/>
    <col min="263" max="263" width="13.5703125" style="744" customWidth="1"/>
    <col min="264" max="264" width="14.5703125" style="744" customWidth="1"/>
    <col min="265" max="265" width="14.7109375" style="744" customWidth="1"/>
    <col min="266" max="266" width="14.42578125" style="744" customWidth="1"/>
    <col min="267" max="267" width="14.28515625" style="744" customWidth="1"/>
    <col min="268" max="517" width="11.42578125" style="744"/>
    <col min="518" max="518" width="14.7109375" style="744" customWidth="1"/>
    <col min="519" max="519" width="13.5703125" style="744" customWidth="1"/>
    <col min="520" max="520" width="14.5703125" style="744" customWidth="1"/>
    <col min="521" max="521" width="14.7109375" style="744" customWidth="1"/>
    <col min="522" max="522" width="14.42578125" style="744" customWidth="1"/>
    <col min="523" max="523" width="14.28515625" style="744" customWidth="1"/>
    <col min="524" max="773" width="11.42578125" style="744"/>
    <col min="774" max="774" width="14.7109375" style="744" customWidth="1"/>
    <col min="775" max="775" width="13.5703125" style="744" customWidth="1"/>
    <col min="776" max="776" width="14.5703125" style="744" customWidth="1"/>
    <col min="777" max="777" width="14.7109375" style="744" customWidth="1"/>
    <col min="778" max="778" width="14.42578125" style="744" customWidth="1"/>
    <col min="779" max="779" width="14.28515625" style="744" customWidth="1"/>
    <col min="780" max="1029" width="11.42578125" style="744"/>
    <col min="1030" max="1030" width="14.7109375" style="744" customWidth="1"/>
    <col min="1031" max="1031" width="13.5703125" style="744" customWidth="1"/>
    <col min="1032" max="1032" width="14.5703125" style="744" customWidth="1"/>
    <col min="1033" max="1033" width="14.7109375" style="744" customWidth="1"/>
    <col min="1034" max="1034" width="14.42578125" style="744" customWidth="1"/>
    <col min="1035" max="1035" width="14.28515625" style="744" customWidth="1"/>
    <col min="1036" max="1285" width="11.42578125" style="744"/>
    <col min="1286" max="1286" width="14.7109375" style="744" customWidth="1"/>
    <col min="1287" max="1287" width="13.5703125" style="744" customWidth="1"/>
    <col min="1288" max="1288" width="14.5703125" style="744" customWidth="1"/>
    <col min="1289" max="1289" width="14.7109375" style="744" customWidth="1"/>
    <col min="1290" max="1290" width="14.42578125" style="744" customWidth="1"/>
    <col min="1291" max="1291" width="14.28515625" style="744" customWidth="1"/>
    <col min="1292" max="1541" width="11.42578125" style="744"/>
    <col min="1542" max="1542" width="14.7109375" style="744" customWidth="1"/>
    <col min="1543" max="1543" width="13.5703125" style="744" customWidth="1"/>
    <col min="1544" max="1544" width="14.5703125" style="744" customWidth="1"/>
    <col min="1545" max="1545" width="14.7109375" style="744" customWidth="1"/>
    <col min="1546" max="1546" width="14.42578125" style="744" customWidth="1"/>
    <col min="1547" max="1547" width="14.28515625" style="744" customWidth="1"/>
    <col min="1548" max="1797" width="11.42578125" style="744"/>
    <col min="1798" max="1798" width="14.7109375" style="744" customWidth="1"/>
    <col min="1799" max="1799" width="13.5703125" style="744" customWidth="1"/>
    <col min="1800" max="1800" width="14.5703125" style="744" customWidth="1"/>
    <col min="1801" max="1801" width="14.7109375" style="744" customWidth="1"/>
    <col min="1802" max="1802" width="14.42578125" style="744" customWidth="1"/>
    <col min="1803" max="1803" width="14.28515625" style="744" customWidth="1"/>
    <col min="1804" max="2053" width="11.42578125" style="744"/>
    <col min="2054" max="2054" width="14.7109375" style="744" customWidth="1"/>
    <col min="2055" max="2055" width="13.5703125" style="744" customWidth="1"/>
    <col min="2056" max="2056" width="14.5703125" style="744" customWidth="1"/>
    <col min="2057" max="2057" width="14.7109375" style="744" customWidth="1"/>
    <col min="2058" max="2058" width="14.42578125" style="744" customWidth="1"/>
    <col min="2059" max="2059" width="14.28515625" style="744" customWidth="1"/>
    <col min="2060" max="2309" width="11.42578125" style="744"/>
    <col min="2310" max="2310" width="14.7109375" style="744" customWidth="1"/>
    <col min="2311" max="2311" width="13.5703125" style="744" customWidth="1"/>
    <col min="2312" max="2312" width="14.5703125" style="744" customWidth="1"/>
    <col min="2313" max="2313" width="14.7109375" style="744" customWidth="1"/>
    <col min="2314" max="2314" width="14.42578125" style="744" customWidth="1"/>
    <col min="2315" max="2315" width="14.28515625" style="744" customWidth="1"/>
    <col min="2316" max="2565" width="11.42578125" style="744"/>
    <col min="2566" max="2566" width="14.7109375" style="744" customWidth="1"/>
    <col min="2567" max="2567" width="13.5703125" style="744" customWidth="1"/>
    <col min="2568" max="2568" width="14.5703125" style="744" customWidth="1"/>
    <col min="2569" max="2569" width="14.7109375" style="744" customWidth="1"/>
    <col min="2570" max="2570" width="14.42578125" style="744" customWidth="1"/>
    <col min="2571" max="2571" width="14.28515625" style="744" customWidth="1"/>
    <col min="2572" max="2821" width="11.42578125" style="744"/>
    <col min="2822" max="2822" width="14.7109375" style="744" customWidth="1"/>
    <col min="2823" max="2823" width="13.5703125" style="744" customWidth="1"/>
    <col min="2824" max="2824" width="14.5703125" style="744" customWidth="1"/>
    <col min="2825" max="2825" width="14.7109375" style="744" customWidth="1"/>
    <col min="2826" max="2826" width="14.42578125" style="744" customWidth="1"/>
    <col min="2827" max="2827" width="14.28515625" style="744" customWidth="1"/>
    <col min="2828" max="3077" width="11.42578125" style="744"/>
    <col min="3078" max="3078" width="14.7109375" style="744" customWidth="1"/>
    <col min="3079" max="3079" width="13.5703125" style="744" customWidth="1"/>
    <col min="3080" max="3080" width="14.5703125" style="744" customWidth="1"/>
    <col min="3081" max="3081" width="14.7109375" style="744" customWidth="1"/>
    <col min="3082" max="3082" width="14.42578125" style="744" customWidth="1"/>
    <col min="3083" max="3083" width="14.28515625" style="744" customWidth="1"/>
    <col min="3084" max="3333" width="11.42578125" style="744"/>
    <col min="3334" max="3334" width="14.7109375" style="744" customWidth="1"/>
    <col min="3335" max="3335" width="13.5703125" style="744" customWidth="1"/>
    <col min="3336" max="3336" width="14.5703125" style="744" customWidth="1"/>
    <col min="3337" max="3337" width="14.7109375" style="744" customWidth="1"/>
    <col min="3338" max="3338" width="14.42578125" style="744" customWidth="1"/>
    <col min="3339" max="3339" width="14.28515625" style="744" customWidth="1"/>
    <col min="3340" max="3589" width="11.42578125" style="744"/>
    <col min="3590" max="3590" width="14.7109375" style="744" customWidth="1"/>
    <col min="3591" max="3591" width="13.5703125" style="744" customWidth="1"/>
    <col min="3592" max="3592" width="14.5703125" style="744" customWidth="1"/>
    <col min="3593" max="3593" width="14.7109375" style="744" customWidth="1"/>
    <col min="3594" max="3594" width="14.42578125" style="744" customWidth="1"/>
    <col min="3595" max="3595" width="14.28515625" style="744" customWidth="1"/>
    <col min="3596" max="3845" width="11.42578125" style="744"/>
    <col min="3846" max="3846" width="14.7109375" style="744" customWidth="1"/>
    <col min="3847" max="3847" width="13.5703125" style="744" customWidth="1"/>
    <col min="3848" max="3848" width="14.5703125" style="744" customWidth="1"/>
    <col min="3849" max="3849" width="14.7109375" style="744" customWidth="1"/>
    <col min="3850" max="3850" width="14.42578125" style="744" customWidth="1"/>
    <col min="3851" max="3851" width="14.28515625" style="744" customWidth="1"/>
    <col min="3852" max="4101" width="11.42578125" style="744"/>
    <col min="4102" max="4102" width="14.7109375" style="744" customWidth="1"/>
    <col min="4103" max="4103" width="13.5703125" style="744" customWidth="1"/>
    <col min="4104" max="4104" width="14.5703125" style="744" customWidth="1"/>
    <col min="4105" max="4105" width="14.7109375" style="744" customWidth="1"/>
    <col min="4106" max="4106" width="14.42578125" style="744" customWidth="1"/>
    <col min="4107" max="4107" width="14.28515625" style="744" customWidth="1"/>
    <col min="4108" max="4357" width="11.42578125" style="744"/>
    <col min="4358" max="4358" width="14.7109375" style="744" customWidth="1"/>
    <col min="4359" max="4359" width="13.5703125" style="744" customWidth="1"/>
    <col min="4360" max="4360" width="14.5703125" style="744" customWidth="1"/>
    <col min="4361" max="4361" width="14.7109375" style="744" customWidth="1"/>
    <col min="4362" max="4362" width="14.42578125" style="744" customWidth="1"/>
    <col min="4363" max="4363" width="14.28515625" style="744" customWidth="1"/>
    <col min="4364" max="4613" width="11.42578125" style="744"/>
    <col min="4614" max="4614" width="14.7109375" style="744" customWidth="1"/>
    <col min="4615" max="4615" width="13.5703125" style="744" customWidth="1"/>
    <col min="4616" max="4616" width="14.5703125" style="744" customWidth="1"/>
    <col min="4617" max="4617" width="14.7109375" style="744" customWidth="1"/>
    <col min="4618" max="4618" width="14.42578125" style="744" customWidth="1"/>
    <col min="4619" max="4619" width="14.28515625" style="744" customWidth="1"/>
    <col min="4620" max="4869" width="11.42578125" style="744"/>
    <col min="4870" max="4870" width="14.7109375" style="744" customWidth="1"/>
    <col min="4871" max="4871" width="13.5703125" style="744" customWidth="1"/>
    <col min="4872" max="4872" width="14.5703125" style="744" customWidth="1"/>
    <col min="4873" max="4873" width="14.7109375" style="744" customWidth="1"/>
    <col min="4874" max="4874" width="14.42578125" style="744" customWidth="1"/>
    <col min="4875" max="4875" width="14.28515625" style="744" customWidth="1"/>
    <col min="4876" max="5125" width="11.42578125" style="744"/>
    <col min="5126" max="5126" width="14.7109375" style="744" customWidth="1"/>
    <col min="5127" max="5127" width="13.5703125" style="744" customWidth="1"/>
    <col min="5128" max="5128" width="14.5703125" style="744" customWidth="1"/>
    <col min="5129" max="5129" width="14.7109375" style="744" customWidth="1"/>
    <col min="5130" max="5130" width="14.42578125" style="744" customWidth="1"/>
    <col min="5131" max="5131" width="14.28515625" style="744" customWidth="1"/>
    <col min="5132" max="5381" width="11.42578125" style="744"/>
    <col min="5382" max="5382" width="14.7109375" style="744" customWidth="1"/>
    <col min="5383" max="5383" width="13.5703125" style="744" customWidth="1"/>
    <col min="5384" max="5384" width="14.5703125" style="744" customWidth="1"/>
    <col min="5385" max="5385" width="14.7109375" style="744" customWidth="1"/>
    <col min="5386" max="5386" width="14.42578125" style="744" customWidth="1"/>
    <col min="5387" max="5387" width="14.28515625" style="744" customWidth="1"/>
    <col min="5388" max="5637" width="11.42578125" style="744"/>
    <col min="5638" max="5638" width="14.7109375" style="744" customWidth="1"/>
    <col min="5639" max="5639" width="13.5703125" style="744" customWidth="1"/>
    <col min="5640" max="5640" width="14.5703125" style="744" customWidth="1"/>
    <col min="5641" max="5641" width="14.7109375" style="744" customWidth="1"/>
    <col min="5642" max="5642" width="14.42578125" style="744" customWidth="1"/>
    <col min="5643" max="5643" width="14.28515625" style="744" customWidth="1"/>
    <col min="5644" max="5893" width="11.42578125" style="744"/>
    <col min="5894" max="5894" width="14.7109375" style="744" customWidth="1"/>
    <col min="5895" max="5895" width="13.5703125" style="744" customWidth="1"/>
    <col min="5896" max="5896" width="14.5703125" style="744" customWidth="1"/>
    <col min="5897" max="5897" width="14.7109375" style="744" customWidth="1"/>
    <col min="5898" max="5898" width="14.42578125" style="744" customWidth="1"/>
    <col min="5899" max="5899" width="14.28515625" style="744" customWidth="1"/>
    <col min="5900" max="6149" width="11.42578125" style="744"/>
    <col min="6150" max="6150" width="14.7109375" style="744" customWidth="1"/>
    <col min="6151" max="6151" width="13.5703125" style="744" customWidth="1"/>
    <col min="6152" max="6152" width="14.5703125" style="744" customWidth="1"/>
    <col min="6153" max="6153" width="14.7109375" style="744" customWidth="1"/>
    <col min="6154" max="6154" width="14.42578125" style="744" customWidth="1"/>
    <col min="6155" max="6155" width="14.28515625" style="744" customWidth="1"/>
    <col min="6156" max="6405" width="11.42578125" style="744"/>
    <col min="6406" max="6406" width="14.7109375" style="744" customWidth="1"/>
    <col min="6407" max="6407" width="13.5703125" style="744" customWidth="1"/>
    <col min="6408" max="6408" width="14.5703125" style="744" customWidth="1"/>
    <col min="6409" max="6409" width="14.7109375" style="744" customWidth="1"/>
    <col min="6410" max="6410" width="14.42578125" style="744" customWidth="1"/>
    <col min="6411" max="6411" width="14.28515625" style="744" customWidth="1"/>
    <col min="6412" max="6661" width="11.42578125" style="744"/>
    <col min="6662" max="6662" width="14.7109375" style="744" customWidth="1"/>
    <col min="6663" max="6663" width="13.5703125" style="744" customWidth="1"/>
    <col min="6664" max="6664" width="14.5703125" style="744" customWidth="1"/>
    <col min="6665" max="6665" width="14.7109375" style="744" customWidth="1"/>
    <col min="6666" max="6666" width="14.42578125" style="744" customWidth="1"/>
    <col min="6667" max="6667" width="14.28515625" style="744" customWidth="1"/>
    <col min="6668" max="6917" width="11.42578125" style="744"/>
    <col min="6918" max="6918" width="14.7109375" style="744" customWidth="1"/>
    <col min="6919" max="6919" width="13.5703125" style="744" customWidth="1"/>
    <col min="6920" max="6920" width="14.5703125" style="744" customWidth="1"/>
    <col min="6921" max="6921" width="14.7109375" style="744" customWidth="1"/>
    <col min="6922" max="6922" width="14.42578125" style="744" customWidth="1"/>
    <col min="6923" max="6923" width="14.28515625" style="744" customWidth="1"/>
    <col min="6924" max="7173" width="11.42578125" style="744"/>
    <col min="7174" max="7174" width="14.7109375" style="744" customWidth="1"/>
    <col min="7175" max="7175" width="13.5703125" style="744" customWidth="1"/>
    <col min="7176" max="7176" width="14.5703125" style="744" customWidth="1"/>
    <col min="7177" max="7177" width="14.7109375" style="744" customWidth="1"/>
    <col min="7178" max="7178" width="14.42578125" style="744" customWidth="1"/>
    <col min="7179" max="7179" width="14.28515625" style="744" customWidth="1"/>
    <col min="7180" max="7429" width="11.42578125" style="744"/>
    <col min="7430" max="7430" width="14.7109375" style="744" customWidth="1"/>
    <col min="7431" max="7431" width="13.5703125" style="744" customWidth="1"/>
    <col min="7432" max="7432" width="14.5703125" style="744" customWidth="1"/>
    <col min="7433" max="7433" width="14.7109375" style="744" customWidth="1"/>
    <col min="7434" max="7434" width="14.42578125" style="744" customWidth="1"/>
    <col min="7435" max="7435" width="14.28515625" style="744" customWidth="1"/>
    <col min="7436" max="7685" width="11.42578125" style="744"/>
    <col min="7686" max="7686" width="14.7109375" style="744" customWidth="1"/>
    <col min="7687" max="7687" width="13.5703125" style="744" customWidth="1"/>
    <col min="7688" max="7688" width="14.5703125" style="744" customWidth="1"/>
    <col min="7689" max="7689" width="14.7109375" style="744" customWidth="1"/>
    <col min="7690" max="7690" width="14.42578125" style="744" customWidth="1"/>
    <col min="7691" max="7691" width="14.28515625" style="744" customWidth="1"/>
    <col min="7692" max="7941" width="11.42578125" style="744"/>
    <col min="7942" max="7942" width="14.7109375" style="744" customWidth="1"/>
    <col min="7943" max="7943" width="13.5703125" style="744" customWidth="1"/>
    <col min="7944" max="7944" width="14.5703125" style="744" customWidth="1"/>
    <col min="7945" max="7945" width="14.7109375" style="744" customWidth="1"/>
    <col min="7946" max="7946" width="14.42578125" style="744" customWidth="1"/>
    <col min="7947" max="7947" width="14.28515625" style="744" customWidth="1"/>
    <col min="7948" max="8197" width="11.42578125" style="744"/>
    <col min="8198" max="8198" width="14.7109375" style="744" customWidth="1"/>
    <col min="8199" max="8199" width="13.5703125" style="744" customWidth="1"/>
    <col min="8200" max="8200" width="14.5703125" style="744" customWidth="1"/>
    <col min="8201" max="8201" width="14.7109375" style="744" customWidth="1"/>
    <col min="8202" max="8202" width="14.42578125" style="744" customWidth="1"/>
    <col min="8203" max="8203" width="14.28515625" style="744" customWidth="1"/>
    <col min="8204" max="8453" width="11.42578125" style="744"/>
    <col min="8454" max="8454" width="14.7109375" style="744" customWidth="1"/>
    <col min="8455" max="8455" width="13.5703125" style="744" customWidth="1"/>
    <col min="8456" max="8456" width="14.5703125" style="744" customWidth="1"/>
    <col min="8457" max="8457" width="14.7109375" style="744" customWidth="1"/>
    <col min="8458" max="8458" width="14.42578125" style="744" customWidth="1"/>
    <col min="8459" max="8459" width="14.28515625" style="744" customWidth="1"/>
    <col min="8460" max="8709" width="11.42578125" style="744"/>
    <col min="8710" max="8710" width="14.7109375" style="744" customWidth="1"/>
    <col min="8711" max="8711" width="13.5703125" style="744" customWidth="1"/>
    <col min="8712" max="8712" width="14.5703125" style="744" customWidth="1"/>
    <col min="8713" max="8713" width="14.7109375" style="744" customWidth="1"/>
    <col min="8714" max="8714" width="14.42578125" style="744" customWidth="1"/>
    <col min="8715" max="8715" width="14.28515625" style="744" customWidth="1"/>
    <col min="8716" max="8965" width="11.42578125" style="744"/>
    <col min="8966" max="8966" width="14.7109375" style="744" customWidth="1"/>
    <col min="8967" max="8967" width="13.5703125" style="744" customWidth="1"/>
    <col min="8968" max="8968" width="14.5703125" style="744" customWidth="1"/>
    <col min="8969" max="8969" width="14.7109375" style="744" customWidth="1"/>
    <col min="8970" max="8970" width="14.42578125" style="744" customWidth="1"/>
    <col min="8971" max="8971" width="14.28515625" style="744" customWidth="1"/>
    <col min="8972" max="9221" width="11.42578125" style="744"/>
    <col min="9222" max="9222" width="14.7109375" style="744" customWidth="1"/>
    <col min="9223" max="9223" width="13.5703125" style="744" customWidth="1"/>
    <col min="9224" max="9224" width="14.5703125" style="744" customWidth="1"/>
    <col min="9225" max="9225" width="14.7109375" style="744" customWidth="1"/>
    <col min="9226" max="9226" width="14.42578125" style="744" customWidth="1"/>
    <col min="9227" max="9227" width="14.28515625" style="744" customWidth="1"/>
    <col min="9228" max="9477" width="11.42578125" style="744"/>
    <col min="9478" max="9478" width="14.7109375" style="744" customWidth="1"/>
    <col min="9479" max="9479" width="13.5703125" style="744" customWidth="1"/>
    <col min="9480" max="9480" width="14.5703125" style="744" customWidth="1"/>
    <col min="9481" max="9481" width="14.7109375" style="744" customWidth="1"/>
    <col min="9482" max="9482" width="14.42578125" style="744" customWidth="1"/>
    <col min="9483" max="9483" width="14.28515625" style="744" customWidth="1"/>
    <col min="9484" max="9733" width="11.42578125" style="744"/>
    <col min="9734" max="9734" width="14.7109375" style="744" customWidth="1"/>
    <col min="9735" max="9735" width="13.5703125" style="744" customWidth="1"/>
    <col min="9736" max="9736" width="14.5703125" style="744" customWidth="1"/>
    <col min="9737" max="9737" width="14.7109375" style="744" customWidth="1"/>
    <col min="9738" max="9738" width="14.42578125" style="744" customWidth="1"/>
    <col min="9739" max="9739" width="14.28515625" style="744" customWidth="1"/>
    <col min="9740" max="9989" width="11.42578125" style="744"/>
    <col min="9990" max="9990" width="14.7109375" style="744" customWidth="1"/>
    <col min="9991" max="9991" width="13.5703125" style="744" customWidth="1"/>
    <col min="9992" max="9992" width="14.5703125" style="744" customWidth="1"/>
    <col min="9993" max="9993" width="14.7109375" style="744" customWidth="1"/>
    <col min="9994" max="9994" width="14.42578125" style="744" customWidth="1"/>
    <col min="9995" max="9995" width="14.28515625" style="744" customWidth="1"/>
    <col min="9996" max="10245" width="11.42578125" style="744"/>
    <col min="10246" max="10246" width="14.7109375" style="744" customWidth="1"/>
    <col min="10247" max="10247" width="13.5703125" style="744" customWidth="1"/>
    <col min="10248" max="10248" width="14.5703125" style="744" customWidth="1"/>
    <col min="10249" max="10249" width="14.7109375" style="744" customWidth="1"/>
    <col min="10250" max="10250" width="14.42578125" style="744" customWidth="1"/>
    <col min="10251" max="10251" width="14.28515625" style="744" customWidth="1"/>
    <col min="10252" max="10501" width="11.42578125" style="744"/>
    <col min="10502" max="10502" width="14.7109375" style="744" customWidth="1"/>
    <col min="10503" max="10503" width="13.5703125" style="744" customWidth="1"/>
    <col min="10504" max="10504" width="14.5703125" style="744" customWidth="1"/>
    <col min="10505" max="10505" width="14.7109375" style="744" customWidth="1"/>
    <col min="10506" max="10506" width="14.42578125" style="744" customWidth="1"/>
    <col min="10507" max="10507" width="14.28515625" style="744" customWidth="1"/>
    <col min="10508" max="10757" width="11.42578125" style="744"/>
    <col min="10758" max="10758" width="14.7109375" style="744" customWidth="1"/>
    <col min="10759" max="10759" width="13.5703125" style="744" customWidth="1"/>
    <col min="10760" max="10760" width="14.5703125" style="744" customWidth="1"/>
    <col min="10761" max="10761" width="14.7109375" style="744" customWidth="1"/>
    <col min="10762" max="10762" width="14.42578125" style="744" customWidth="1"/>
    <col min="10763" max="10763" width="14.28515625" style="744" customWidth="1"/>
    <col min="10764" max="11013" width="11.42578125" style="744"/>
    <col min="11014" max="11014" width="14.7109375" style="744" customWidth="1"/>
    <col min="11015" max="11015" width="13.5703125" style="744" customWidth="1"/>
    <col min="11016" max="11016" width="14.5703125" style="744" customWidth="1"/>
    <col min="11017" max="11017" width="14.7109375" style="744" customWidth="1"/>
    <col min="11018" max="11018" width="14.42578125" style="744" customWidth="1"/>
    <col min="11019" max="11019" width="14.28515625" style="744" customWidth="1"/>
    <col min="11020" max="11269" width="11.42578125" style="744"/>
    <col min="11270" max="11270" width="14.7109375" style="744" customWidth="1"/>
    <col min="11271" max="11271" width="13.5703125" style="744" customWidth="1"/>
    <col min="11272" max="11272" width="14.5703125" style="744" customWidth="1"/>
    <col min="11273" max="11273" width="14.7109375" style="744" customWidth="1"/>
    <col min="11274" max="11274" width="14.42578125" style="744" customWidth="1"/>
    <col min="11275" max="11275" width="14.28515625" style="744" customWidth="1"/>
    <col min="11276" max="11525" width="11.42578125" style="744"/>
    <col min="11526" max="11526" width="14.7109375" style="744" customWidth="1"/>
    <col min="11527" max="11527" width="13.5703125" style="744" customWidth="1"/>
    <col min="11528" max="11528" width="14.5703125" style="744" customWidth="1"/>
    <col min="11529" max="11529" width="14.7109375" style="744" customWidth="1"/>
    <col min="11530" max="11530" width="14.42578125" style="744" customWidth="1"/>
    <col min="11531" max="11531" width="14.28515625" style="744" customWidth="1"/>
    <col min="11532" max="11781" width="11.42578125" style="744"/>
    <col min="11782" max="11782" width="14.7109375" style="744" customWidth="1"/>
    <col min="11783" max="11783" width="13.5703125" style="744" customWidth="1"/>
    <col min="11784" max="11784" width="14.5703125" style="744" customWidth="1"/>
    <col min="11785" max="11785" width="14.7109375" style="744" customWidth="1"/>
    <col min="11786" max="11786" width="14.42578125" style="744" customWidth="1"/>
    <col min="11787" max="11787" width="14.28515625" style="744" customWidth="1"/>
    <col min="11788" max="12037" width="11.42578125" style="744"/>
    <col min="12038" max="12038" width="14.7109375" style="744" customWidth="1"/>
    <col min="12039" max="12039" width="13.5703125" style="744" customWidth="1"/>
    <col min="12040" max="12040" width="14.5703125" style="744" customWidth="1"/>
    <col min="12041" max="12041" width="14.7109375" style="744" customWidth="1"/>
    <col min="12042" max="12042" width="14.42578125" style="744" customWidth="1"/>
    <col min="12043" max="12043" width="14.28515625" style="744" customWidth="1"/>
    <col min="12044" max="12293" width="11.42578125" style="744"/>
    <col min="12294" max="12294" width="14.7109375" style="744" customWidth="1"/>
    <col min="12295" max="12295" width="13.5703125" style="744" customWidth="1"/>
    <col min="12296" max="12296" width="14.5703125" style="744" customWidth="1"/>
    <col min="12297" max="12297" width="14.7109375" style="744" customWidth="1"/>
    <col min="12298" max="12298" width="14.42578125" style="744" customWidth="1"/>
    <col min="12299" max="12299" width="14.28515625" style="744" customWidth="1"/>
    <col min="12300" max="12549" width="11.42578125" style="744"/>
    <col min="12550" max="12550" width="14.7109375" style="744" customWidth="1"/>
    <col min="12551" max="12551" width="13.5703125" style="744" customWidth="1"/>
    <col min="12552" max="12552" width="14.5703125" style="744" customWidth="1"/>
    <col min="12553" max="12553" width="14.7109375" style="744" customWidth="1"/>
    <col min="12554" max="12554" width="14.42578125" style="744" customWidth="1"/>
    <col min="12555" max="12555" width="14.28515625" style="744" customWidth="1"/>
    <col min="12556" max="12805" width="11.42578125" style="744"/>
    <col min="12806" max="12806" width="14.7109375" style="744" customWidth="1"/>
    <col min="12807" max="12807" width="13.5703125" style="744" customWidth="1"/>
    <col min="12808" max="12808" width="14.5703125" style="744" customWidth="1"/>
    <col min="12809" max="12809" width="14.7109375" style="744" customWidth="1"/>
    <col min="12810" max="12810" width="14.42578125" style="744" customWidth="1"/>
    <col min="12811" max="12811" width="14.28515625" style="744" customWidth="1"/>
    <col min="12812" max="13061" width="11.42578125" style="744"/>
    <col min="13062" max="13062" width="14.7109375" style="744" customWidth="1"/>
    <col min="13063" max="13063" width="13.5703125" style="744" customWidth="1"/>
    <col min="13064" max="13064" width="14.5703125" style="744" customWidth="1"/>
    <col min="13065" max="13065" width="14.7109375" style="744" customWidth="1"/>
    <col min="13066" max="13066" width="14.42578125" style="744" customWidth="1"/>
    <col min="13067" max="13067" width="14.28515625" style="744" customWidth="1"/>
    <col min="13068" max="13317" width="11.42578125" style="744"/>
    <col min="13318" max="13318" width="14.7109375" style="744" customWidth="1"/>
    <col min="13319" max="13319" width="13.5703125" style="744" customWidth="1"/>
    <col min="13320" max="13320" width="14.5703125" style="744" customWidth="1"/>
    <col min="13321" max="13321" width="14.7109375" style="744" customWidth="1"/>
    <col min="13322" max="13322" width="14.42578125" style="744" customWidth="1"/>
    <col min="13323" max="13323" width="14.28515625" style="744" customWidth="1"/>
    <col min="13324" max="13573" width="11.42578125" style="744"/>
    <col min="13574" max="13574" width="14.7109375" style="744" customWidth="1"/>
    <col min="13575" max="13575" width="13.5703125" style="744" customWidth="1"/>
    <col min="13576" max="13576" width="14.5703125" style="744" customWidth="1"/>
    <col min="13577" max="13577" width="14.7109375" style="744" customWidth="1"/>
    <col min="13578" max="13578" width="14.42578125" style="744" customWidth="1"/>
    <col min="13579" max="13579" width="14.28515625" style="744" customWidth="1"/>
    <col min="13580" max="13829" width="11.42578125" style="744"/>
    <col min="13830" max="13830" width="14.7109375" style="744" customWidth="1"/>
    <col min="13831" max="13831" width="13.5703125" style="744" customWidth="1"/>
    <col min="13832" max="13832" width="14.5703125" style="744" customWidth="1"/>
    <col min="13833" max="13833" width="14.7109375" style="744" customWidth="1"/>
    <col min="13834" max="13834" width="14.42578125" style="744" customWidth="1"/>
    <col min="13835" max="13835" width="14.28515625" style="744" customWidth="1"/>
    <col min="13836" max="14085" width="11.42578125" style="744"/>
    <col min="14086" max="14086" width="14.7109375" style="744" customWidth="1"/>
    <col min="14087" max="14087" width="13.5703125" style="744" customWidth="1"/>
    <col min="14088" max="14088" width="14.5703125" style="744" customWidth="1"/>
    <col min="14089" max="14089" width="14.7109375" style="744" customWidth="1"/>
    <col min="14090" max="14090" width="14.42578125" style="744" customWidth="1"/>
    <col min="14091" max="14091" width="14.28515625" style="744" customWidth="1"/>
    <col min="14092" max="14341" width="11.42578125" style="744"/>
    <col min="14342" max="14342" width="14.7109375" style="744" customWidth="1"/>
    <col min="14343" max="14343" width="13.5703125" style="744" customWidth="1"/>
    <col min="14344" max="14344" width="14.5703125" style="744" customWidth="1"/>
    <col min="14345" max="14345" width="14.7109375" style="744" customWidth="1"/>
    <col min="14346" max="14346" width="14.42578125" style="744" customWidth="1"/>
    <col min="14347" max="14347" width="14.28515625" style="744" customWidth="1"/>
    <col min="14348" max="14597" width="11.42578125" style="744"/>
    <col min="14598" max="14598" width="14.7109375" style="744" customWidth="1"/>
    <col min="14599" max="14599" width="13.5703125" style="744" customWidth="1"/>
    <col min="14600" max="14600" width="14.5703125" style="744" customWidth="1"/>
    <col min="14601" max="14601" width="14.7109375" style="744" customWidth="1"/>
    <col min="14602" max="14602" width="14.42578125" style="744" customWidth="1"/>
    <col min="14603" max="14603" width="14.28515625" style="744" customWidth="1"/>
    <col min="14604" max="14853" width="11.42578125" style="744"/>
    <col min="14854" max="14854" width="14.7109375" style="744" customWidth="1"/>
    <col min="14855" max="14855" width="13.5703125" style="744" customWidth="1"/>
    <col min="14856" max="14856" width="14.5703125" style="744" customWidth="1"/>
    <col min="14857" max="14857" width="14.7109375" style="744" customWidth="1"/>
    <col min="14858" max="14858" width="14.42578125" style="744" customWidth="1"/>
    <col min="14859" max="14859" width="14.28515625" style="744" customWidth="1"/>
    <col min="14860" max="15109" width="11.42578125" style="744"/>
    <col min="15110" max="15110" width="14.7109375" style="744" customWidth="1"/>
    <col min="15111" max="15111" width="13.5703125" style="744" customWidth="1"/>
    <col min="15112" max="15112" width="14.5703125" style="744" customWidth="1"/>
    <col min="15113" max="15113" width="14.7109375" style="744" customWidth="1"/>
    <col min="15114" max="15114" width="14.42578125" style="744" customWidth="1"/>
    <col min="15115" max="15115" width="14.28515625" style="744" customWidth="1"/>
    <col min="15116" max="15365" width="11.42578125" style="744"/>
    <col min="15366" max="15366" width="14.7109375" style="744" customWidth="1"/>
    <col min="15367" max="15367" width="13.5703125" style="744" customWidth="1"/>
    <col min="15368" max="15368" width="14.5703125" style="744" customWidth="1"/>
    <col min="15369" max="15369" width="14.7109375" style="744" customWidth="1"/>
    <col min="15370" max="15370" width="14.42578125" style="744" customWidth="1"/>
    <col min="15371" max="15371" width="14.28515625" style="744" customWidth="1"/>
    <col min="15372" max="15621" width="11.42578125" style="744"/>
    <col min="15622" max="15622" width="14.7109375" style="744" customWidth="1"/>
    <col min="15623" max="15623" width="13.5703125" style="744" customWidth="1"/>
    <col min="15624" max="15624" width="14.5703125" style="744" customWidth="1"/>
    <col min="15625" max="15625" width="14.7109375" style="744" customWidth="1"/>
    <col min="15626" max="15626" width="14.42578125" style="744" customWidth="1"/>
    <col min="15627" max="15627" width="14.28515625" style="744" customWidth="1"/>
    <col min="15628" max="15877" width="11.42578125" style="744"/>
    <col min="15878" max="15878" width="14.7109375" style="744" customWidth="1"/>
    <col min="15879" max="15879" width="13.5703125" style="744" customWidth="1"/>
    <col min="15880" max="15880" width="14.5703125" style="744" customWidth="1"/>
    <col min="15881" max="15881" width="14.7109375" style="744" customWidth="1"/>
    <col min="15882" max="15882" width="14.42578125" style="744" customWidth="1"/>
    <col min="15883" max="15883" width="14.28515625" style="744" customWidth="1"/>
    <col min="15884" max="16133" width="11.42578125" style="744"/>
    <col min="16134" max="16134" width="14.7109375" style="744" customWidth="1"/>
    <col min="16135" max="16135" width="13.5703125" style="744" customWidth="1"/>
    <col min="16136" max="16136" width="14.5703125" style="744" customWidth="1"/>
    <col min="16137" max="16137" width="14.7109375" style="744" customWidth="1"/>
    <col min="16138" max="16138" width="14.42578125" style="744" customWidth="1"/>
    <col min="16139" max="16139" width="14.28515625" style="744" customWidth="1"/>
    <col min="16140" max="16384" width="11.42578125" style="744"/>
  </cols>
  <sheetData>
    <row r="1" spans="1:11" ht="15">
      <c r="K1" s="923" t="s">
        <v>3009</v>
      </c>
    </row>
    <row r="2" spans="1:11" ht="15">
      <c r="K2" s="924" t="s">
        <v>2129</v>
      </c>
    </row>
    <row r="3" spans="1:11" ht="15">
      <c r="K3" s="923" t="s">
        <v>3071</v>
      </c>
    </row>
    <row r="4" spans="1:11" ht="15">
      <c r="K4" s="924" t="s">
        <v>3011</v>
      </c>
    </row>
    <row r="9" spans="1:11">
      <c r="J9" s="925" t="s">
        <v>3072</v>
      </c>
    </row>
    <row r="10" spans="1:11">
      <c r="A10" s="748" t="s">
        <v>2131</v>
      </c>
      <c r="B10" s="748" t="s">
        <v>2132</v>
      </c>
      <c r="F10" s="749" t="s">
        <v>2133</v>
      </c>
      <c r="G10" s="749" t="s">
        <v>2134</v>
      </c>
      <c r="H10" s="749" t="s">
        <v>2135</v>
      </c>
      <c r="I10" s="749" t="s">
        <v>2136</v>
      </c>
      <c r="J10" s="749" t="s">
        <v>2138</v>
      </c>
      <c r="K10" s="749" t="s">
        <v>2139</v>
      </c>
    </row>
    <row r="11" spans="1:11">
      <c r="F11" s="926" t="s">
        <v>3073</v>
      </c>
      <c r="G11" s="926" t="s">
        <v>2141</v>
      </c>
      <c r="H11" s="926" t="s">
        <v>3074</v>
      </c>
      <c r="I11" s="926" t="s">
        <v>3075</v>
      </c>
      <c r="J11" s="926" t="s">
        <v>3013</v>
      </c>
      <c r="K11" s="926" t="s">
        <v>3076</v>
      </c>
    </row>
    <row r="12" spans="1:11">
      <c r="G12" s="926" t="s">
        <v>2147</v>
      </c>
    </row>
    <row r="14" spans="1:11">
      <c r="A14" s="927" t="s">
        <v>3015</v>
      </c>
      <c r="F14" s="928">
        <v>23560526032.75</v>
      </c>
      <c r="G14" s="928">
        <v>6706012145.5600004</v>
      </c>
      <c r="H14" s="928">
        <v>30266538178.310001</v>
      </c>
      <c r="I14" s="928">
        <v>28993500730.689999</v>
      </c>
      <c r="J14" s="928">
        <v>28451469000.810001</v>
      </c>
      <c r="K14" s="928">
        <v>1273037447.6199999</v>
      </c>
    </row>
    <row r="16" spans="1:11" ht="13.5">
      <c r="A16" s="933">
        <v>1</v>
      </c>
      <c r="B16" s="934" t="s">
        <v>306</v>
      </c>
      <c r="F16" s="754">
        <v>9187717669.0300007</v>
      </c>
      <c r="G16" s="754">
        <v>2606938676.1199999</v>
      </c>
      <c r="H16" s="754">
        <v>11794656345.15</v>
      </c>
      <c r="I16" s="754">
        <v>11513356067.870001</v>
      </c>
      <c r="J16" s="754">
        <v>11493525461.799999</v>
      </c>
      <c r="K16" s="754">
        <v>281300277.27999997</v>
      </c>
    </row>
    <row r="18" spans="1:11">
      <c r="A18" s="935">
        <v>1</v>
      </c>
      <c r="B18" s="932" t="s">
        <v>310</v>
      </c>
      <c r="F18" s="752">
        <v>632742186.46000004</v>
      </c>
      <c r="G18" s="752">
        <v>265342860.21000001</v>
      </c>
      <c r="H18" s="752">
        <v>898085046.66999996</v>
      </c>
      <c r="I18" s="752">
        <v>898085046.66999996</v>
      </c>
      <c r="J18" s="752">
        <v>897004496.30999994</v>
      </c>
      <c r="K18" s="752">
        <v>0</v>
      </c>
    </row>
    <row r="19" spans="1:11">
      <c r="A19" s="935">
        <v>2</v>
      </c>
      <c r="B19" s="932" t="s">
        <v>311</v>
      </c>
      <c r="F19" s="752">
        <v>2570265639.3899999</v>
      </c>
      <c r="G19" s="752">
        <v>73226824.540000007</v>
      </c>
      <c r="H19" s="752">
        <v>2643492463.9299998</v>
      </c>
      <c r="I19" s="752">
        <v>2643178903.6599998</v>
      </c>
      <c r="J19" s="752">
        <v>2631848908.8499999</v>
      </c>
      <c r="K19" s="752">
        <v>313560.2700000006</v>
      </c>
    </row>
    <row r="20" spans="1:11">
      <c r="A20" s="935">
        <v>3</v>
      </c>
      <c r="B20" s="932" t="s">
        <v>312</v>
      </c>
      <c r="F20" s="752">
        <v>1402385479.77</v>
      </c>
      <c r="G20" s="752">
        <v>285603798.26999998</v>
      </c>
      <c r="H20" s="752">
        <v>1687989278.04</v>
      </c>
      <c r="I20" s="752">
        <v>1649428159.77</v>
      </c>
      <c r="J20" s="752">
        <v>1645185821.5699999</v>
      </c>
      <c r="K20" s="752">
        <v>38561118.270000018</v>
      </c>
    </row>
    <row r="21" spans="1:11">
      <c r="A21" s="935">
        <v>5</v>
      </c>
      <c r="B21" s="932" t="s">
        <v>313</v>
      </c>
      <c r="F21" s="752">
        <v>604535448.38</v>
      </c>
      <c r="G21" s="752">
        <v>541908012.35000002</v>
      </c>
      <c r="H21" s="752">
        <v>1146443460.73</v>
      </c>
      <c r="I21" s="752">
        <v>1033258777.09</v>
      </c>
      <c r="J21" s="752">
        <v>1032960744.41</v>
      </c>
      <c r="K21" s="752">
        <v>113184683.64</v>
      </c>
    </row>
    <row r="22" spans="1:11">
      <c r="A22" s="935">
        <v>7</v>
      </c>
      <c r="B22" s="932" t="s">
        <v>314</v>
      </c>
      <c r="F22" s="752">
        <v>1453543490.5699999</v>
      </c>
      <c r="G22" s="752">
        <v>291064938.88999999</v>
      </c>
      <c r="H22" s="752">
        <v>1744608429.46</v>
      </c>
      <c r="I22" s="752">
        <v>1743692985.8099999</v>
      </c>
      <c r="J22" s="752">
        <v>1741860430.24</v>
      </c>
      <c r="K22" s="752">
        <v>915443.65</v>
      </c>
    </row>
    <row r="23" spans="1:11">
      <c r="A23" s="935">
        <v>8</v>
      </c>
      <c r="B23" s="932" t="s">
        <v>315</v>
      </c>
      <c r="F23" s="752">
        <v>2524245424.46</v>
      </c>
      <c r="G23" s="752">
        <v>1149792241.8599999</v>
      </c>
      <c r="H23" s="752">
        <v>3674037666.3200002</v>
      </c>
      <c r="I23" s="752">
        <v>3545712194.8699999</v>
      </c>
      <c r="J23" s="752">
        <v>3544665060.4200001</v>
      </c>
      <c r="K23" s="752">
        <v>128325471.45</v>
      </c>
    </row>
    <row r="26" spans="1:11" ht="13.5">
      <c r="A26" s="933">
        <v>2</v>
      </c>
      <c r="B26" s="934" t="s">
        <v>307</v>
      </c>
      <c r="F26" s="754">
        <v>12483591744.76</v>
      </c>
      <c r="G26" s="754">
        <v>3355871323.3899999</v>
      </c>
      <c r="H26" s="754">
        <v>15839463068.15</v>
      </c>
      <c r="I26" s="754">
        <v>14971579260.07</v>
      </c>
      <c r="J26" s="754">
        <v>14502978340.700001</v>
      </c>
      <c r="K26" s="754">
        <v>867883808.08000004</v>
      </c>
    </row>
    <row r="28" spans="1:11">
      <c r="A28" s="935">
        <v>1</v>
      </c>
      <c r="B28" s="932" t="s">
        <v>316</v>
      </c>
      <c r="F28" s="752">
        <v>100274678.73999999</v>
      </c>
      <c r="G28" s="752">
        <v>6848505.4500000002</v>
      </c>
      <c r="H28" s="752">
        <v>107123184.19</v>
      </c>
      <c r="I28" s="752">
        <v>106794983.91</v>
      </c>
      <c r="J28" s="752">
        <v>103935566.45</v>
      </c>
      <c r="K28" s="752">
        <v>328200.28000000003</v>
      </c>
    </row>
    <row r="29" spans="1:11">
      <c r="A29" s="935">
        <v>2</v>
      </c>
      <c r="B29" s="932" t="s">
        <v>317</v>
      </c>
      <c r="F29" s="752">
        <v>1307508931.02</v>
      </c>
      <c r="G29" s="752">
        <v>1724463795.5999999</v>
      </c>
      <c r="H29" s="752">
        <v>3031972726.6199999</v>
      </c>
      <c r="I29" s="752">
        <v>2897701285.6999998</v>
      </c>
      <c r="J29" s="752">
        <v>2859099618.25</v>
      </c>
      <c r="K29" s="752">
        <v>134271440.91999999</v>
      </c>
    </row>
    <row r="30" spans="1:11">
      <c r="A30" s="935">
        <v>3</v>
      </c>
      <c r="B30" s="932" t="s">
        <v>318</v>
      </c>
      <c r="F30" s="752">
        <v>5143186676.5900002</v>
      </c>
      <c r="G30" s="752">
        <v>521766635.98000002</v>
      </c>
      <c r="H30" s="752">
        <v>5664953312.5699997</v>
      </c>
      <c r="I30" s="752">
        <v>5393666389.8599997</v>
      </c>
      <c r="J30" s="752">
        <v>5014748157.21</v>
      </c>
      <c r="K30" s="752">
        <v>271286922.70999998</v>
      </c>
    </row>
    <row r="31" spans="1:11">
      <c r="A31" s="935">
        <v>4</v>
      </c>
      <c r="B31" s="932" t="s">
        <v>319</v>
      </c>
      <c r="F31" s="752">
        <v>375772250.94</v>
      </c>
      <c r="G31" s="752">
        <v>869029240.98000002</v>
      </c>
      <c r="H31" s="752">
        <v>1244801491.9200001</v>
      </c>
      <c r="I31" s="752">
        <v>1233765319.9200001</v>
      </c>
      <c r="J31" s="752">
        <v>1218236951.6099999</v>
      </c>
      <c r="K31" s="752">
        <v>11036172</v>
      </c>
    </row>
    <row r="32" spans="1:11">
      <c r="A32" s="935">
        <v>5</v>
      </c>
      <c r="B32" s="932" t="s">
        <v>320</v>
      </c>
      <c r="F32" s="752">
        <v>4258867147.9000001</v>
      </c>
      <c r="G32" s="752">
        <v>483460719.61999995</v>
      </c>
      <c r="H32" s="752">
        <v>4742327867.5200005</v>
      </c>
      <c r="I32" s="752">
        <v>4311771718.8900003</v>
      </c>
      <c r="J32" s="752">
        <v>4287070063.79</v>
      </c>
      <c r="K32" s="752">
        <v>430556148.62999994</v>
      </c>
    </row>
    <row r="33" spans="1:11">
      <c r="A33" s="935">
        <v>6</v>
      </c>
      <c r="B33" s="932" t="s">
        <v>321</v>
      </c>
      <c r="F33" s="752">
        <v>906633376.83000004</v>
      </c>
      <c r="G33" s="752">
        <v>66130825.68</v>
      </c>
      <c r="H33" s="752">
        <v>972764202.50999999</v>
      </c>
      <c r="I33" s="752">
        <v>972677924.69000006</v>
      </c>
      <c r="J33" s="752">
        <v>964686346.28999996</v>
      </c>
      <c r="K33" s="752">
        <v>86277.82</v>
      </c>
    </row>
    <row r="34" spans="1:11">
      <c r="A34" s="935">
        <v>7</v>
      </c>
      <c r="B34" s="932" t="s">
        <v>322</v>
      </c>
      <c r="F34" s="752">
        <v>391348682.74000001</v>
      </c>
      <c r="G34" s="752">
        <v>-315828399.92000002</v>
      </c>
      <c r="H34" s="752">
        <v>75520282.819999993</v>
      </c>
      <c r="I34" s="752">
        <v>55201637.100000001</v>
      </c>
      <c r="J34" s="752">
        <v>55201637.100000001</v>
      </c>
      <c r="K34" s="752">
        <v>20318645.719999999</v>
      </c>
    </row>
    <row r="37" spans="1:11" ht="13.5">
      <c r="A37" s="933">
        <v>3</v>
      </c>
      <c r="B37" s="934" t="s">
        <v>308</v>
      </c>
      <c r="F37" s="754">
        <v>1545247699.96</v>
      </c>
      <c r="G37" s="754">
        <v>620682320.84000003</v>
      </c>
      <c r="H37" s="754">
        <v>2165930020.8000002</v>
      </c>
      <c r="I37" s="754">
        <v>2042076658.54</v>
      </c>
      <c r="J37" s="754">
        <v>1988477092.6800001</v>
      </c>
      <c r="K37" s="754">
        <v>123853362.25999996</v>
      </c>
    </row>
    <row r="39" spans="1:11">
      <c r="A39" s="935">
        <v>1</v>
      </c>
      <c r="B39" s="932" t="s">
        <v>323</v>
      </c>
      <c r="F39" s="752">
        <v>426184174.18000001</v>
      </c>
      <c r="G39" s="752">
        <v>-58989962.409999996</v>
      </c>
      <c r="H39" s="752">
        <v>367194211.76999998</v>
      </c>
      <c r="I39" s="752">
        <v>357609480.55000001</v>
      </c>
      <c r="J39" s="752">
        <v>356072438.69999999</v>
      </c>
      <c r="K39" s="752">
        <v>9584731.2200000007</v>
      </c>
    </row>
    <row r="40" spans="1:11">
      <c r="A40" s="935">
        <v>2</v>
      </c>
      <c r="B40" s="932" t="s">
        <v>324</v>
      </c>
      <c r="F40" s="752">
        <v>327913554.27999997</v>
      </c>
      <c r="G40" s="752">
        <v>274016452.51999998</v>
      </c>
      <c r="H40" s="752">
        <v>601930006.79999995</v>
      </c>
      <c r="I40" s="752">
        <v>597931716.50999999</v>
      </c>
      <c r="J40" s="752">
        <v>596769629.94000006</v>
      </c>
      <c r="K40" s="752">
        <v>3998290.29</v>
      </c>
    </row>
    <row r="41" spans="1:11">
      <c r="A41" s="935">
        <v>5</v>
      </c>
      <c r="B41" s="932" t="s">
        <v>326</v>
      </c>
      <c r="F41" s="752">
        <v>522969651.86000001</v>
      </c>
      <c r="G41" s="752">
        <v>433534723.02999997</v>
      </c>
      <c r="H41" s="752">
        <v>956504374.88999999</v>
      </c>
      <c r="I41" s="752">
        <v>861249000.89999998</v>
      </c>
      <c r="J41" s="752">
        <v>810702231.14999998</v>
      </c>
      <c r="K41" s="752">
        <v>95255373.989999965</v>
      </c>
    </row>
    <row r="42" spans="1:11">
      <c r="A42" s="935">
        <v>6</v>
      </c>
      <c r="B42" s="932" t="s">
        <v>327</v>
      </c>
      <c r="F42" s="752">
        <v>4104702.74</v>
      </c>
      <c r="G42" s="752">
        <v>7403627.4199999999</v>
      </c>
      <c r="H42" s="752">
        <v>11508330.16</v>
      </c>
      <c r="I42" s="752">
        <v>0</v>
      </c>
      <c r="J42" s="752">
        <v>0</v>
      </c>
      <c r="K42" s="752">
        <v>11508330.16</v>
      </c>
    </row>
    <row r="43" spans="1:11">
      <c r="A43" s="935">
        <v>7</v>
      </c>
      <c r="B43" s="932" t="s">
        <v>328</v>
      </c>
      <c r="F43" s="752">
        <v>259275616.90000001</v>
      </c>
      <c r="G43" s="752">
        <v>-33982352.57</v>
      </c>
      <c r="H43" s="752">
        <v>225293264.33000001</v>
      </c>
      <c r="I43" s="752">
        <v>225286460.58000001</v>
      </c>
      <c r="J43" s="752">
        <v>224932792.88999999</v>
      </c>
      <c r="K43" s="752">
        <v>6803.75</v>
      </c>
    </row>
    <row r="44" spans="1:11">
      <c r="A44" s="935">
        <v>8</v>
      </c>
      <c r="B44" s="932" t="s">
        <v>3077</v>
      </c>
      <c r="F44" s="752">
        <v>0</v>
      </c>
      <c r="G44" s="752">
        <v>3499832.85</v>
      </c>
      <c r="H44" s="752">
        <v>3499832.85</v>
      </c>
      <c r="I44" s="752">
        <v>0</v>
      </c>
      <c r="J44" s="752">
        <v>0</v>
      </c>
      <c r="K44" s="752">
        <v>3499832.85</v>
      </c>
    </row>
    <row r="45" spans="1:11">
      <c r="A45" s="935">
        <v>9</v>
      </c>
      <c r="B45" s="932" t="s">
        <v>329</v>
      </c>
      <c r="F45" s="752">
        <v>4800000</v>
      </c>
      <c r="G45" s="752">
        <v>-4800000</v>
      </c>
      <c r="H45" s="752">
        <v>0</v>
      </c>
      <c r="I45" s="752">
        <v>0</v>
      </c>
      <c r="J45" s="752">
        <v>0</v>
      </c>
      <c r="K45" s="752">
        <v>0</v>
      </c>
    </row>
    <row r="48" spans="1:11" ht="13.5">
      <c r="A48" s="933">
        <v>4</v>
      </c>
      <c r="B48" s="934" t="s">
        <v>309</v>
      </c>
      <c r="F48" s="754">
        <v>343968919</v>
      </c>
      <c r="G48" s="754">
        <v>122519825.20999999</v>
      </c>
      <c r="H48" s="754">
        <v>466488744.20999998</v>
      </c>
      <c r="I48" s="754">
        <v>466488744.20999998</v>
      </c>
      <c r="J48" s="754">
        <v>466488105.63</v>
      </c>
      <c r="K48" s="754">
        <v>0</v>
      </c>
    </row>
    <row r="50" spans="1:11">
      <c r="A50" s="935">
        <v>1</v>
      </c>
      <c r="B50" s="932" t="s">
        <v>330</v>
      </c>
      <c r="F50" s="752">
        <v>343968919</v>
      </c>
      <c r="G50" s="752">
        <v>113076113</v>
      </c>
      <c r="H50" s="752">
        <v>457045032</v>
      </c>
      <c r="I50" s="752">
        <v>457045032</v>
      </c>
      <c r="J50" s="752">
        <v>457045032</v>
      </c>
      <c r="K50" s="752">
        <v>0</v>
      </c>
    </row>
    <row r="51" spans="1:11">
      <c r="A51" s="935">
        <v>2</v>
      </c>
      <c r="B51" s="932" t="s">
        <v>331</v>
      </c>
      <c r="F51" s="752">
        <v>0</v>
      </c>
      <c r="G51" s="752">
        <v>2000000</v>
      </c>
      <c r="H51" s="752">
        <v>2000000</v>
      </c>
      <c r="I51" s="752">
        <v>2000000</v>
      </c>
      <c r="J51" s="752">
        <v>2000000</v>
      </c>
      <c r="K51" s="752">
        <v>0</v>
      </c>
    </row>
    <row r="52" spans="1:11">
      <c r="A52" s="935">
        <v>4</v>
      </c>
      <c r="B52" s="932" t="s">
        <v>332</v>
      </c>
      <c r="F52" s="752">
        <v>0</v>
      </c>
      <c r="G52" s="752">
        <v>7443712.21</v>
      </c>
      <c r="H52" s="752">
        <v>7443712.21</v>
      </c>
      <c r="I52" s="752">
        <v>7443712.21</v>
      </c>
      <c r="J52" s="752">
        <v>7443073.6299999999</v>
      </c>
      <c r="K52" s="752">
        <v>0</v>
      </c>
    </row>
    <row r="57" spans="1:11">
      <c r="A57" s="927" t="s">
        <v>3062</v>
      </c>
      <c r="F57" s="928">
        <v>59247673024.25</v>
      </c>
      <c r="G57" s="928">
        <v>5448145386.8500004</v>
      </c>
      <c r="H57" s="928">
        <v>64695818411.099998</v>
      </c>
      <c r="I57" s="928">
        <v>62858227956.010002</v>
      </c>
      <c r="J57" s="928">
        <v>61139971742.339996</v>
      </c>
      <c r="K57" s="928">
        <v>1837590455.0899999</v>
      </c>
    </row>
    <row r="59" spans="1:11" ht="13.5">
      <c r="A59" s="933">
        <v>1</v>
      </c>
      <c r="B59" s="934" t="s">
        <v>306</v>
      </c>
      <c r="F59" s="754">
        <v>252507722</v>
      </c>
      <c r="G59" s="754">
        <v>103681181.98</v>
      </c>
      <c r="H59" s="754">
        <v>356188903.98000002</v>
      </c>
      <c r="I59" s="754">
        <v>290054247.95999998</v>
      </c>
      <c r="J59" s="754">
        <v>289667777.72000003</v>
      </c>
      <c r="K59" s="754">
        <v>66134656.020000003</v>
      </c>
    </row>
    <row r="61" spans="1:11">
      <c r="A61" s="935">
        <v>1</v>
      </c>
      <c r="B61" s="932" t="s">
        <v>310</v>
      </c>
      <c r="F61" s="752">
        <v>0</v>
      </c>
      <c r="G61" s="752">
        <v>1611407.31</v>
      </c>
      <c r="H61" s="752">
        <v>1611407.31</v>
      </c>
      <c r="I61" s="752">
        <v>1611407.31</v>
      </c>
      <c r="J61" s="752">
        <v>1611407.31</v>
      </c>
      <c r="K61" s="752">
        <v>0</v>
      </c>
    </row>
    <row r="62" spans="1:11">
      <c r="A62" s="935">
        <v>2</v>
      </c>
      <c r="B62" s="932" t="s">
        <v>311</v>
      </c>
      <c r="F62" s="752">
        <v>22624150</v>
      </c>
      <c r="G62" s="752">
        <v>718175</v>
      </c>
      <c r="H62" s="752">
        <v>23342325</v>
      </c>
      <c r="I62" s="752">
        <v>18844365.199999999</v>
      </c>
      <c r="J62" s="752">
        <v>18844365.199999999</v>
      </c>
      <c r="K62" s="752">
        <v>4497959.8</v>
      </c>
    </row>
    <row r="63" spans="1:11">
      <c r="A63" s="935">
        <v>3</v>
      </c>
      <c r="B63" s="932" t="s">
        <v>312</v>
      </c>
      <c r="F63" s="752">
        <v>1852193</v>
      </c>
      <c r="G63" s="752">
        <v>6821950.2800000003</v>
      </c>
      <c r="H63" s="752">
        <v>8674143.2799999993</v>
      </c>
      <c r="I63" s="752">
        <v>8163806.0800000001</v>
      </c>
      <c r="J63" s="752">
        <v>8163806.0800000001</v>
      </c>
      <c r="K63" s="752">
        <v>510337.19999999972</v>
      </c>
    </row>
    <row r="64" spans="1:11">
      <c r="A64" s="935">
        <v>5</v>
      </c>
      <c r="B64" s="932" t="s">
        <v>313</v>
      </c>
      <c r="F64" s="752">
        <v>1</v>
      </c>
      <c r="G64" s="752">
        <v>1106402.57</v>
      </c>
      <c r="H64" s="752">
        <v>1106403.57</v>
      </c>
      <c r="I64" s="752">
        <v>1074271.98</v>
      </c>
      <c r="J64" s="752">
        <v>1074271.98</v>
      </c>
      <c r="K64" s="752">
        <v>32131.59</v>
      </c>
    </row>
    <row r="65" spans="1:11">
      <c r="A65" s="935">
        <v>7</v>
      </c>
      <c r="B65" s="932" t="s">
        <v>314</v>
      </c>
      <c r="F65" s="752">
        <v>226073971</v>
      </c>
      <c r="G65" s="752">
        <v>71485143.590000004</v>
      </c>
      <c r="H65" s="752">
        <v>297559114.58999997</v>
      </c>
      <c r="I65" s="752">
        <v>260225223.56999999</v>
      </c>
      <c r="J65" s="752">
        <v>259838753.33000001</v>
      </c>
      <c r="K65" s="752">
        <v>37333891.020000003</v>
      </c>
    </row>
    <row r="66" spans="1:11">
      <c r="A66" s="935">
        <v>8</v>
      </c>
      <c r="B66" s="932" t="s">
        <v>315</v>
      </c>
      <c r="F66" s="752">
        <v>1957407</v>
      </c>
      <c r="G66" s="752">
        <v>21938103.23</v>
      </c>
      <c r="H66" s="752">
        <v>23895510.23</v>
      </c>
      <c r="I66" s="752">
        <v>135173.82</v>
      </c>
      <c r="J66" s="752">
        <v>135173.82</v>
      </c>
      <c r="K66" s="752">
        <v>23760336.41</v>
      </c>
    </row>
    <row r="69" spans="1:11" ht="13.5">
      <c r="A69" s="933">
        <v>2</v>
      </c>
      <c r="B69" s="934" t="s">
        <v>307</v>
      </c>
      <c r="F69" s="754">
        <v>39961136363</v>
      </c>
      <c r="G69" s="754">
        <v>4474893640.0699997</v>
      </c>
      <c r="H69" s="754">
        <v>44436030003.07</v>
      </c>
      <c r="I69" s="754">
        <v>42803470367.589996</v>
      </c>
      <c r="J69" s="754">
        <v>41087928879.849998</v>
      </c>
      <c r="K69" s="754">
        <v>1632559635.48</v>
      </c>
    </row>
    <row r="71" spans="1:11">
      <c r="A71" s="935">
        <v>1</v>
      </c>
      <c r="B71" s="932" t="s">
        <v>316</v>
      </c>
      <c r="F71" s="752">
        <v>77264949</v>
      </c>
      <c r="G71" s="752">
        <v>-74281504</v>
      </c>
      <c r="H71" s="752">
        <v>2983445</v>
      </c>
      <c r="I71" s="752">
        <v>0</v>
      </c>
      <c r="J71" s="752">
        <v>0</v>
      </c>
      <c r="K71" s="752">
        <v>2983445</v>
      </c>
    </row>
    <row r="72" spans="1:11">
      <c r="A72" s="935">
        <v>2</v>
      </c>
      <c r="B72" s="932" t="s">
        <v>317</v>
      </c>
      <c r="F72" s="752">
        <v>1092529961</v>
      </c>
      <c r="G72" s="752">
        <v>15266564.970000153</v>
      </c>
      <c r="H72" s="752">
        <v>1107796525.97</v>
      </c>
      <c r="I72" s="752">
        <v>1019015851.62</v>
      </c>
      <c r="J72" s="752">
        <v>977504640.64999998</v>
      </c>
      <c r="K72" s="752">
        <v>88780674.349999994</v>
      </c>
    </row>
    <row r="73" spans="1:11">
      <c r="A73" s="935">
        <v>3</v>
      </c>
      <c r="B73" s="932" t="s">
        <v>318</v>
      </c>
      <c r="F73" s="752">
        <v>7961071849</v>
      </c>
      <c r="G73" s="752">
        <v>1673856598.23</v>
      </c>
      <c r="H73" s="752">
        <v>9634928447.2299995</v>
      </c>
      <c r="I73" s="752">
        <v>8826148671.3400002</v>
      </c>
      <c r="J73" s="752">
        <v>7219631615.1700001</v>
      </c>
      <c r="K73" s="752">
        <v>808779775.88999999</v>
      </c>
    </row>
    <row r="74" spans="1:11">
      <c r="A74" s="935">
        <v>4</v>
      </c>
      <c r="B74" s="932" t="s">
        <v>319</v>
      </c>
      <c r="F74" s="752">
        <v>37393236</v>
      </c>
      <c r="G74" s="752">
        <v>186744902.68000001</v>
      </c>
      <c r="H74" s="752">
        <v>224138138.68000001</v>
      </c>
      <c r="I74" s="752">
        <v>173860098.37</v>
      </c>
      <c r="J74" s="752">
        <v>173860098.37</v>
      </c>
      <c r="K74" s="752">
        <v>50278040.310000002</v>
      </c>
    </row>
    <row r="75" spans="1:11">
      <c r="A75" s="935">
        <v>5</v>
      </c>
      <c r="B75" s="932" t="s">
        <v>320</v>
      </c>
      <c r="F75" s="752">
        <v>29571131039</v>
      </c>
      <c r="G75" s="752">
        <v>2614995025.0900002</v>
      </c>
      <c r="H75" s="752">
        <v>32186126064.09</v>
      </c>
      <c r="I75" s="752">
        <v>31523861330.66</v>
      </c>
      <c r="J75" s="752">
        <v>31456348110.060001</v>
      </c>
      <c r="K75" s="752">
        <v>662264733.42999995</v>
      </c>
    </row>
    <row r="76" spans="1:11">
      <c r="A76" s="935">
        <v>6</v>
      </c>
      <c r="B76" s="932" t="s">
        <v>321</v>
      </c>
      <c r="F76" s="752">
        <v>1210665342</v>
      </c>
      <c r="G76" s="752">
        <v>-1402350.85</v>
      </c>
      <c r="H76" s="752">
        <v>1209262991.1500001</v>
      </c>
      <c r="I76" s="752">
        <v>1206206001.2</v>
      </c>
      <c r="J76" s="752">
        <v>1206206001.2</v>
      </c>
      <c r="K76" s="752">
        <v>3056989.9499999988</v>
      </c>
    </row>
    <row r="77" spans="1:11">
      <c r="A77" s="935">
        <v>7</v>
      </c>
      <c r="B77" s="932" t="s">
        <v>322</v>
      </c>
      <c r="F77" s="752">
        <v>11079987</v>
      </c>
      <c r="G77" s="752">
        <v>59714403.950000003</v>
      </c>
      <c r="H77" s="752">
        <v>70794390.950000003</v>
      </c>
      <c r="I77" s="752">
        <v>54378414.399999999</v>
      </c>
      <c r="J77" s="752">
        <v>54378414.399999999</v>
      </c>
      <c r="K77" s="752">
        <v>16415976.550000001</v>
      </c>
    </row>
    <row r="80" spans="1:11" ht="13.5">
      <c r="A80" s="933">
        <v>3</v>
      </c>
      <c r="B80" s="934" t="s">
        <v>308</v>
      </c>
      <c r="F80" s="754">
        <v>609930590.95000005</v>
      </c>
      <c r="G80" s="754">
        <v>-92227673.210000083</v>
      </c>
      <c r="H80" s="754">
        <v>517702917.74000001</v>
      </c>
      <c r="I80" s="754">
        <v>461874908.13</v>
      </c>
      <c r="J80" s="754">
        <v>459546652.44</v>
      </c>
      <c r="K80" s="754">
        <v>55828009.609999999</v>
      </c>
    </row>
    <row r="82" spans="1:11">
      <c r="A82" s="935">
        <v>1</v>
      </c>
      <c r="B82" s="932" t="s">
        <v>323</v>
      </c>
      <c r="F82" s="752">
        <v>604409288.95000005</v>
      </c>
      <c r="G82" s="752">
        <v>-543402701.35000002</v>
      </c>
      <c r="H82" s="752">
        <v>61006587.600000001</v>
      </c>
      <c r="I82" s="752">
        <v>57819826.479999997</v>
      </c>
      <c r="J82" s="752">
        <v>57322917.890000001</v>
      </c>
      <c r="K82" s="752">
        <v>3186761.12</v>
      </c>
    </row>
    <row r="83" spans="1:11">
      <c r="A83" s="935">
        <v>2</v>
      </c>
      <c r="B83" s="932" t="s">
        <v>324</v>
      </c>
      <c r="F83" s="752">
        <v>0</v>
      </c>
      <c r="G83" s="752">
        <v>19874720.879999999</v>
      </c>
      <c r="H83" s="752">
        <v>19874720.879999999</v>
      </c>
      <c r="I83" s="752">
        <v>19874720.879999999</v>
      </c>
      <c r="J83" s="752">
        <v>19874720.879999999</v>
      </c>
      <c r="K83" s="752">
        <v>0</v>
      </c>
    </row>
    <row r="84" spans="1:11">
      <c r="A84" s="935">
        <v>3</v>
      </c>
      <c r="B84" s="932" t="s">
        <v>325</v>
      </c>
      <c r="F84" s="752">
        <v>5521302</v>
      </c>
      <c r="G84" s="752">
        <v>6126630.1699999999</v>
      </c>
      <c r="H84" s="752">
        <v>11647932.17</v>
      </c>
      <c r="I84" s="752">
        <v>0</v>
      </c>
      <c r="J84" s="752">
        <v>0</v>
      </c>
      <c r="K84" s="752">
        <v>11647932.17</v>
      </c>
    </row>
    <row r="85" spans="1:11">
      <c r="A85" s="935">
        <v>5</v>
      </c>
      <c r="B85" s="932" t="s">
        <v>326</v>
      </c>
      <c r="F85" s="752">
        <v>0</v>
      </c>
      <c r="G85" s="752">
        <v>424795306.44999999</v>
      </c>
      <c r="H85" s="752">
        <v>424795306.44999999</v>
      </c>
      <c r="I85" s="752">
        <v>383801990.13</v>
      </c>
      <c r="J85" s="752">
        <v>381970643.02999997</v>
      </c>
      <c r="K85" s="752">
        <v>40993316.32</v>
      </c>
    </row>
    <row r="86" spans="1:11">
      <c r="A86" s="935">
        <v>7</v>
      </c>
      <c r="B86" s="932" t="s">
        <v>328</v>
      </c>
      <c r="F86" s="752">
        <v>0</v>
      </c>
      <c r="G86" s="752">
        <v>378370.64</v>
      </c>
      <c r="H86" s="752">
        <v>378370.64</v>
      </c>
      <c r="I86" s="752">
        <v>378370.64</v>
      </c>
      <c r="J86" s="752">
        <v>378370.64</v>
      </c>
      <c r="K86" s="752">
        <v>0</v>
      </c>
    </row>
    <row r="89" spans="1:11" ht="13.5">
      <c r="A89" s="933">
        <v>4</v>
      </c>
      <c r="B89" s="934" t="s">
        <v>309</v>
      </c>
      <c r="F89" s="754">
        <v>18424098348.299999</v>
      </c>
      <c r="G89" s="754">
        <v>961798238.00999999</v>
      </c>
      <c r="H89" s="754">
        <v>19385896586.310001</v>
      </c>
      <c r="I89" s="754">
        <v>19302828432.330002</v>
      </c>
      <c r="J89" s="754">
        <v>19302828432.330002</v>
      </c>
      <c r="K89" s="754">
        <v>83068153.980000004</v>
      </c>
    </row>
    <row r="91" spans="1:11">
      <c r="A91" s="935">
        <v>1</v>
      </c>
      <c r="B91" s="932" t="s">
        <v>330</v>
      </c>
      <c r="F91" s="752">
        <v>1382403122.05</v>
      </c>
      <c r="G91" s="752">
        <v>281752533.32999998</v>
      </c>
      <c r="H91" s="752">
        <v>1664155655.3800001</v>
      </c>
      <c r="I91" s="752">
        <v>1664155655.28</v>
      </c>
      <c r="J91" s="752">
        <v>1664155655.28</v>
      </c>
      <c r="K91" s="752">
        <v>0.1</v>
      </c>
    </row>
    <row r="92" spans="1:11">
      <c r="A92" s="935">
        <v>2</v>
      </c>
      <c r="B92" s="932" t="s">
        <v>331</v>
      </c>
      <c r="F92" s="752">
        <v>17041695226.25</v>
      </c>
      <c r="G92" s="752">
        <v>680045704.67999995</v>
      </c>
      <c r="H92" s="752">
        <v>17721740930.93</v>
      </c>
      <c r="I92" s="752">
        <v>17638672777.049999</v>
      </c>
      <c r="J92" s="752">
        <v>17638672777.049999</v>
      </c>
      <c r="K92" s="752">
        <v>83068153.879999995</v>
      </c>
    </row>
    <row r="97" spans="1:11" ht="13.5">
      <c r="A97" s="931" t="s">
        <v>3078</v>
      </c>
      <c r="H97" s="756" t="s">
        <v>2689</v>
      </c>
      <c r="K97" s="757">
        <v>44979</v>
      </c>
    </row>
  </sheetData>
  <pageMargins left="0.19719757252565651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C28" sqref="C28"/>
    </sheetView>
  </sheetViews>
  <sheetFormatPr baseColWidth="10" defaultRowHeight="12.75"/>
  <cols>
    <col min="1" max="5" width="11.42578125" style="744"/>
    <col min="6" max="6" width="14.42578125" style="744" customWidth="1"/>
    <col min="7" max="7" width="13.5703125" style="744" customWidth="1"/>
    <col min="8" max="8" width="14.7109375" style="744" customWidth="1"/>
    <col min="9" max="9" width="14.42578125" style="744" customWidth="1"/>
    <col min="10" max="10" width="14.140625" style="744" customWidth="1"/>
    <col min="11" max="261" width="11.42578125" style="744"/>
    <col min="262" max="262" width="14.42578125" style="744" customWidth="1"/>
    <col min="263" max="263" width="13.5703125" style="744" customWidth="1"/>
    <col min="264" max="264" width="14.7109375" style="744" customWidth="1"/>
    <col min="265" max="265" width="14.42578125" style="744" customWidth="1"/>
    <col min="266" max="266" width="14.140625" style="744" customWidth="1"/>
    <col min="267" max="517" width="11.42578125" style="744"/>
    <col min="518" max="518" width="14.42578125" style="744" customWidth="1"/>
    <col min="519" max="519" width="13.5703125" style="744" customWidth="1"/>
    <col min="520" max="520" width="14.7109375" style="744" customWidth="1"/>
    <col min="521" max="521" width="14.42578125" style="744" customWidth="1"/>
    <col min="522" max="522" width="14.140625" style="744" customWidth="1"/>
    <col min="523" max="773" width="11.42578125" style="744"/>
    <col min="774" max="774" width="14.42578125" style="744" customWidth="1"/>
    <col min="775" max="775" width="13.5703125" style="744" customWidth="1"/>
    <col min="776" max="776" width="14.7109375" style="744" customWidth="1"/>
    <col min="777" max="777" width="14.42578125" style="744" customWidth="1"/>
    <col min="778" max="778" width="14.140625" style="744" customWidth="1"/>
    <col min="779" max="1029" width="11.42578125" style="744"/>
    <col min="1030" max="1030" width="14.42578125" style="744" customWidth="1"/>
    <col min="1031" max="1031" width="13.5703125" style="744" customWidth="1"/>
    <col min="1032" max="1032" width="14.7109375" style="744" customWidth="1"/>
    <col min="1033" max="1033" width="14.42578125" style="744" customWidth="1"/>
    <col min="1034" max="1034" width="14.140625" style="744" customWidth="1"/>
    <col min="1035" max="1285" width="11.42578125" style="744"/>
    <col min="1286" max="1286" width="14.42578125" style="744" customWidth="1"/>
    <col min="1287" max="1287" width="13.5703125" style="744" customWidth="1"/>
    <col min="1288" max="1288" width="14.7109375" style="744" customWidth="1"/>
    <col min="1289" max="1289" width="14.42578125" style="744" customWidth="1"/>
    <col min="1290" max="1290" width="14.140625" style="744" customWidth="1"/>
    <col min="1291" max="1541" width="11.42578125" style="744"/>
    <col min="1542" max="1542" width="14.42578125" style="744" customWidth="1"/>
    <col min="1543" max="1543" width="13.5703125" style="744" customWidth="1"/>
    <col min="1544" max="1544" width="14.7109375" style="744" customWidth="1"/>
    <col min="1545" max="1545" width="14.42578125" style="744" customWidth="1"/>
    <col min="1546" max="1546" width="14.140625" style="744" customWidth="1"/>
    <col min="1547" max="1797" width="11.42578125" style="744"/>
    <col min="1798" max="1798" width="14.42578125" style="744" customWidth="1"/>
    <col min="1799" max="1799" width="13.5703125" style="744" customWidth="1"/>
    <col min="1800" max="1800" width="14.7109375" style="744" customWidth="1"/>
    <col min="1801" max="1801" width="14.42578125" style="744" customWidth="1"/>
    <col min="1802" max="1802" width="14.140625" style="744" customWidth="1"/>
    <col min="1803" max="2053" width="11.42578125" style="744"/>
    <col min="2054" max="2054" width="14.42578125" style="744" customWidth="1"/>
    <col min="2055" max="2055" width="13.5703125" style="744" customWidth="1"/>
    <col min="2056" max="2056" width="14.7109375" style="744" customWidth="1"/>
    <col min="2057" max="2057" width="14.42578125" style="744" customWidth="1"/>
    <col min="2058" max="2058" width="14.140625" style="744" customWidth="1"/>
    <col min="2059" max="2309" width="11.42578125" style="744"/>
    <col min="2310" max="2310" width="14.42578125" style="744" customWidth="1"/>
    <col min="2311" max="2311" width="13.5703125" style="744" customWidth="1"/>
    <col min="2312" max="2312" width="14.7109375" style="744" customWidth="1"/>
    <col min="2313" max="2313" width="14.42578125" style="744" customWidth="1"/>
    <col min="2314" max="2314" width="14.140625" style="744" customWidth="1"/>
    <col min="2315" max="2565" width="11.42578125" style="744"/>
    <col min="2566" max="2566" width="14.42578125" style="744" customWidth="1"/>
    <col min="2567" max="2567" width="13.5703125" style="744" customWidth="1"/>
    <col min="2568" max="2568" width="14.7109375" style="744" customWidth="1"/>
    <col min="2569" max="2569" width="14.42578125" style="744" customWidth="1"/>
    <col min="2570" max="2570" width="14.140625" style="744" customWidth="1"/>
    <col min="2571" max="2821" width="11.42578125" style="744"/>
    <col min="2822" max="2822" width="14.42578125" style="744" customWidth="1"/>
    <col min="2823" max="2823" width="13.5703125" style="744" customWidth="1"/>
    <col min="2824" max="2824" width="14.7109375" style="744" customWidth="1"/>
    <col min="2825" max="2825" width="14.42578125" style="744" customWidth="1"/>
    <col min="2826" max="2826" width="14.140625" style="744" customWidth="1"/>
    <col min="2827" max="3077" width="11.42578125" style="744"/>
    <col min="3078" max="3078" width="14.42578125" style="744" customWidth="1"/>
    <col min="3079" max="3079" width="13.5703125" style="744" customWidth="1"/>
    <col min="3080" max="3080" width="14.7109375" style="744" customWidth="1"/>
    <col min="3081" max="3081" width="14.42578125" style="744" customWidth="1"/>
    <col min="3082" max="3082" width="14.140625" style="744" customWidth="1"/>
    <col min="3083" max="3333" width="11.42578125" style="744"/>
    <col min="3334" max="3334" width="14.42578125" style="744" customWidth="1"/>
    <col min="3335" max="3335" width="13.5703125" style="744" customWidth="1"/>
    <col min="3336" max="3336" width="14.7109375" style="744" customWidth="1"/>
    <col min="3337" max="3337" width="14.42578125" style="744" customWidth="1"/>
    <col min="3338" max="3338" width="14.140625" style="744" customWidth="1"/>
    <col min="3339" max="3589" width="11.42578125" style="744"/>
    <col min="3590" max="3590" width="14.42578125" style="744" customWidth="1"/>
    <col min="3591" max="3591" width="13.5703125" style="744" customWidth="1"/>
    <col min="3592" max="3592" width="14.7109375" style="744" customWidth="1"/>
    <col min="3593" max="3593" width="14.42578125" style="744" customWidth="1"/>
    <col min="3594" max="3594" width="14.140625" style="744" customWidth="1"/>
    <col min="3595" max="3845" width="11.42578125" style="744"/>
    <col min="3846" max="3846" width="14.42578125" style="744" customWidth="1"/>
    <col min="3847" max="3847" width="13.5703125" style="744" customWidth="1"/>
    <col min="3848" max="3848" width="14.7109375" style="744" customWidth="1"/>
    <col min="3849" max="3849" width="14.42578125" style="744" customWidth="1"/>
    <col min="3850" max="3850" width="14.140625" style="744" customWidth="1"/>
    <col min="3851" max="4101" width="11.42578125" style="744"/>
    <col min="4102" max="4102" width="14.42578125" style="744" customWidth="1"/>
    <col min="4103" max="4103" width="13.5703125" style="744" customWidth="1"/>
    <col min="4104" max="4104" width="14.7109375" style="744" customWidth="1"/>
    <col min="4105" max="4105" width="14.42578125" style="744" customWidth="1"/>
    <col min="4106" max="4106" width="14.140625" style="744" customWidth="1"/>
    <col min="4107" max="4357" width="11.42578125" style="744"/>
    <col min="4358" max="4358" width="14.42578125" style="744" customWidth="1"/>
    <col min="4359" max="4359" width="13.5703125" style="744" customWidth="1"/>
    <col min="4360" max="4360" width="14.7109375" style="744" customWidth="1"/>
    <col min="4361" max="4361" width="14.42578125" style="744" customWidth="1"/>
    <col min="4362" max="4362" width="14.140625" style="744" customWidth="1"/>
    <col min="4363" max="4613" width="11.42578125" style="744"/>
    <col min="4614" max="4614" width="14.42578125" style="744" customWidth="1"/>
    <col min="4615" max="4615" width="13.5703125" style="744" customWidth="1"/>
    <col min="4616" max="4616" width="14.7109375" style="744" customWidth="1"/>
    <col min="4617" max="4617" width="14.42578125" style="744" customWidth="1"/>
    <col min="4618" max="4618" width="14.140625" style="744" customWidth="1"/>
    <col min="4619" max="4869" width="11.42578125" style="744"/>
    <col min="4870" max="4870" width="14.42578125" style="744" customWidth="1"/>
    <col min="4871" max="4871" width="13.5703125" style="744" customWidth="1"/>
    <col min="4872" max="4872" width="14.7109375" style="744" customWidth="1"/>
    <col min="4873" max="4873" width="14.42578125" style="744" customWidth="1"/>
    <col min="4874" max="4874" width="14.140625" style="744" customWidth="1"/>
    <col min="4875" max="5125" width="11.42578125" style="744"/>
    <col min="5126" max="5126" width="14.42578125" style="744" customWidth="1"/>
    <col min="5127" max="5127" width="13.5703125" style="744" customWidth="1"/>
    <col min="5128" max="5128" width="14.7109375" style="744" customWidth="1"/>
    <col min="5129" max="5129" width="14.42578125" style="744" customWidth="1"/>
    <col min="5130" max="5130" width="14.140625" style="744" customWidth="1"/>
    <col min="5131" max="5381" width="11.42578125" style="744"/>
    <col min="5382" max="5382" width="14.42578125" style="744" customWidth="1"/>
    <col min="5383" max="5383" width="13.5703125" style="744" customWidth="1"/>
    <col min="5384" max="5384" width="14.7109375" style="744" customWidth="1"/>
    <col min="5385" max="5385" width="14.42578125" style="744" customWidth="1"/>
    <col min="5386" max="5386" width="14.140625" style="744" customWidth="1"/>
    <col min="5387" max="5637" width="11.42578125" style="744"/>
    <col min="5638" max="5638" width="14.42578125" style="744" customWidth="1"/>
    <col min="5639" max="5639" width="13.5703125" style="744" customWidth="1"/>
    <col min="5640" max="5640" width="14.7109375" style="744" customWidth="1"/>
    <col min="5641" max="5641" width="14.42578125" style="744" customWidth="1"/>
    <col min="5642" max="5642" width="14.140625" style="744" customWidth="1"/>
    <col min="5643" max="5893" width="11.42578125" style="744"/>
    <col min="5894" max="5894" width="14.42578125" style="744" customWidth="1"/>
    <col min="5895" max="5895" width="13.5703125" style="744" customWidth="1"/>
    <col min="5896" max="5896" width="14.7109375" style="744" customWidth="1"/>
    <col min="5897" max="5897" width="14.42578125" style="744" customWidth="1"/>
    <col min="5898" max="5898" width="14.140625" style="744" customWidth="1"/>
    <col min="5899" max="6149" width="11.42578125" style="744"/>
    <col min="6150" max="6150" width="14.42578125" style="744" customWidth="1"/>
    <col min="6151" max="6151" width="13.5703125" style="744" customWidth="1"/>
    <col min="6152" max="6152" width="14.7109375" style="744" customWidth="1"/>
    <col min="6153" max="6153" width="14.42578125" style="744" customWidth="1"/>
    <col min="6154" max="6154" width="14.140625" style="744" customWidth="1"/>
    <col min="6155" max="6405" width="11.42578125" style="744"/>
    <col min="6406" max="6406" width="14.42578125" style="744" customWidth="1"/>
    <col min="6407" max="6407" width="13.5703125" style="744" customWidth="1"/>
    <col min="6408" max="6408" width="14.7109375" style="744" customWidth="1"/>
    <col min="6409" max="6409" width="14.42578125" style="744" customWidth="1"/>
    <col min="6410" max="6410" width="14.140625" style="744" customWidth="1"/>
    <col min="6411" max="6661" width="11.42578125" style="744"/>
    <col min="6662" max="6662" width="14.42578125" style="744" customWidth="1"/>
    <col min="6663" max="6663" width="13.5703125" style="744" customWidth="1"/>
    <col min="6664" max="6664" width="14.7109375" style="744" customWidth="1"/>
    <col min="6665" max="6665" width="14.42578125" style="744" customWidth="1"/>
    <col min="6666" max="6666" width="14.140625" style="744" customWidth="1"/>
    <col min="6667" max="6917" width="11.42578125" style="744"/>
    <col min="6918" max="6918" width="14.42578125" style="744" customWidth="1"/>
    <col min="6919" max="6919" width="13.5703125" style="744" customWidth="1"/>
    <col min="6920" max="6920" width="14.7109375" style="744" customWidth="1"/>
    <col min="6921" max="6921" width="14.42578125" style="744" customWidth="1"/>
    <col min="6922" max="6922" width="14.140625" style="744" customWidth="1"/>
    <col min="6923" max="7173" width="11.42578125" style="744"/>
    <col min="7174" max="7174" width="14.42578125" style="744" customWidth="1"/>
    <col min="7175" max="7175" width="13.5703125" style="744" customWidth="1"/>
    <col min="7176" max="7176" width="14.7109375" style="744" customWidth="1"/>
    <col min="7177" max="7177" width="14.42578125" style="744" customWidth="1"/>
    <col min="7178" max="7178" width="14.140625" style="744" customWidth="1"/>
    <col min="7179" max="7429" width="11.42578125" style="744"/>
    <col min="7430" max="7430" width="14.42578125" style="744" customWidth="1"/>
    <col min="7431" max="7431" width="13.5703125" style="744" customWidth="1"/>
    <col min="7432" max="7432" width="14.7109375" style="744" customWidth="1"/>
    <col min="7433" max="7433" width="14.42578125" style="744" customWidth="1"/>
    <col min="7434" max="7434" width="14.140625" style="744" customWidth="1"/>
    <col min="7435" max="7685" width="11.42578125" style="744"/>
    <col min="7686" max="7686" width="14.42578125" style="744" customWidth="1"/>
    <col min="7687" max="7687" width="13.5703125" style="744" customWidth="1"/>
    <col min="7688" max="7688" width="14.7109375" style="744" customWidth="1"/>
    <col min="7689" max="7689" width="14.42578125" style="744" customWidth="1"/>
    <col min="7690" max="7690" width="14.140625" style="744" customWidth="1"/>
    <col min="7691" max="7941" width="11.42578125" style="744"/>
    <col min="7942" max="7942" width="14.42578125" style="744" customWidth="1"/>
    <col min="7943" max="7943" width="13.5703125" style="744" customWidth="1"/>
    <col min="7944" max="7944" width="14.7109375" style="744" customWidth="1"/>
    <col min="7945" max="7945" width="14.42578125" style="744" customWidth="1"/>
    <col min="7946" max="7946" width="14.140625" style="744" customWidth="1"/>
    <col min="7947" max="8197" width="11.42578125" style="744"/>
    <col min="8198" max="8198" width="14.42578125" style="744" customWidth="1"/>
    <col min="8199" max="8199" width="13.5703125" style="744" customWidth="1"/>
    <col min="8200" max="8200" width="14.7109375" style="744" customWidth="1"/>
    <col min="8201" max="8201" width="14.42578125" style="744" customWidth="1"/>
    <col min="8202" max="8202" width="14.140625" style="744" customWidth="1"/>
    <col min="8203" max="8453" width="11.42578125" style="744"/>
    <col min="8454" max="8454" width="14.42578125" style="744" customWidth="1"/>
    <col min="8455" max="8455" width="13.5703125" style="744" customWidth="1"/>
    <col min="8456" max="8456" width="14.7109375" style="744" customWidth="1"/>
    <col min="8457" max="8457" width="14.42578125" style="744" customWidth="1"/>
    <col min="8458" max="8458" width="14.140625" style="744" customWidth="1"/>
    <col min="8459" max="8709" width="11.42578125" style="744"/>
    <col min="8710" max="8710" width="14.42578125" style="744" customWidth="1"/>
    <col min="8711" max="8711" width="13.5703125" style="744" customWidth="1"/>
    <col min="8712" max="8712" width="14.7109375" style="744" customWidth="1"/>
    <col min="8713" max="8713" width="14.42578125" style="744" customWidth="1"/>
    <col min="8714" max="8714" width="14.140625" style="744" customWidth="1"/>
    <col min="8715" max="8965" width="11.42578125" style="744"/>
    <col min="8966" max="8966" width="14.42578125" style="744" customWidth="1"/>
    <col min="8967" max="8967" width="13.5703125" style="744" customWidth="1"/>
    <col min="8968" max="8968" width="14.7109375" style="744" customWidth="1"/>
    <col min="8969" max="8969" width="14.42578125" style="744" customWidth="1"/>
    <col min="8970" max="8970" width="14.140625" style="744" customWidth="1"/>
    <col min="8971" max="9221" width="11.42578125" style="744"/>
    <col min="9222" max="9222" width="14.42578125" style="744" customWidth="1"/>
    <col min="9223" max="9223" width="13.5703125" style="744" customWidth="1"/>
    <col min="9224" max="9224" width="14.7109375" style="744" customWidth="1"/>
    <col min="9225" max="9225" width="14.42578125" style="744" customWidth="1"/>
    <col min="9226" max="9226" width="14.140625" style="744" customWidth="1"/>
    <col min="9227" max="9477" width="11.42578125" style="744"/>
    <col min="9478" max="9478" width="14.42578125" style="744" customWidth="1"/>
    <col min="9479" max="9479" width="13.5703125" style="744" customWidth="1"/>
    <col min="9480" max="9480" width="14.7109375" style="744" customWidth="1"/>
    <col min="9481" max="9481" width="14.42578125" style="744" customWidth="1"/>
    <col min="9482" max="9482" width="14.140625" style="744" customWidth="1"/>
    <col min="9483" max="9733" width="11.42578125" style="744"/>
    <col min="9734" max="9734" width="14.42578125" style="744" customWidth="1"/>
    <col min="9735" max="9735" width="13.5703125" style="744" customWidth="1"/>
    <col min="9736" max="9736" width="14.7109375" style="744" customWidth="1"/>
    <col min="9737" max="9737" width="14.42578125" style="744" customWidth="1"/>
    <col min="9738" max="9738" width="14.140625" style="744" customWidth="1"/>
    <col min="9739" max="9989" width="11.42578125" style="744"/>
    <col min="9990" max="9990" width="14.42578125" style="744" customWidth="1"/>
    <col min="9991" max="9991" width="13.5703125" style="744" customWidth="1"/>
    <col min="9992" max="9992" width="14.7109375" style="744" customWidth="1"/>
    <col min="9993" max="9993" width="14.42578125" style="744" customWidth="1"/>
    <col min="9994" max="9994" width="14.140625" style="744" customWidth="1"/>
    <col min="9995" max="10245" width="11.42578125" style="744"/>
    <col min="10246" max="10246" width="14.42578125" style="744" customWidth="1"/>
    <col min="10247" max="10247" width="13.5703125" style="744" customWidth="1"/>
    <col min="10248" max="10248" width="14.7109375" style="744" customWidth="1"/>
    <col min="10249" max="10249" width="14.42578125" style="744" customWidth="1"/>
    <col min="10250" max="10250" width="14.140625" style="744" customWidth="1"/>
    <col min="10251" max="10501" width="11.42578125" style="744"/>
    <col min="10502" max="10502" width="14.42578125" style="744" customWidth="1"/>
    <col min="10503" max="10503" width="13.5703125" style="744" customWidth="1"/>
    <col min="10504" max="10504" width="14.7109375" style="744" customWidth="1"/>
    <col min="10505" max="10505" width="14.42578125" style="744" customWidth="1"/>
    <col min="10506" max="10506" width="14.140625" style="744" customWidth="1"/>
    <col min="10507" max="10757" width="11.42578125" style="744"/>
    <col min="10758" max="10758" width="14.42578125" style="744" customWidth="1"/>
    <col min="10759" max="10759" width="13.5703125" style="744" customWidth="1"/>
    <col min="10760" max="10760" width="14.7109375" style="744" customWidth="1"/>
    <col min="10761" max="10761" width="14.42578125" style="744" customWidth="1"/>
    <col min="10762" max="10762" width="14.140625" style="744" customWidth="1"/>
    <col min="10763" max="11013" width="11.42578125" style="744"/>
    <col min="11014" max="11014" width="14.42578125" style="744" customWidth="1"/>
    <col min="11015" max="11015" width="13.5703125" style="744" customWidth="1"/>
    <col min="11016" max="11016" width="14.7109375" style="744" customWidth="1"/>
    <col min="11017" max="11017" width="14.42578125" style="744" customWidth="1"/>
    <col min="11018" max="11018" width="14.140625" style="744" customWidth="1"/>
    <col min="11019" max="11269" width="11.42578125" style="744"/>
    <col min="11270" max="11270" width="14.42578125" style="744" customWidth="1"/>
    <col min="11271" max="11271" width="13.5703125" style="744" customWidth="1"/>
    <col min="11272" max="11272" width="14.7109375" style="744" customWidth="1"/>
    <col min="11273" max="11273" width="14.42578125" style="744" customWidth="1"/>
    <col min="11274" max="11274" width="14.140625" style="744" customWidth="1"/>
    <col min="11275" max="11525" width="11.42578125" style="744"/>
    <col min="11526" max="11526" width="14.42578125" style="744" customWidth="1"/>
    <col min="11527" max="11527" width="13.5703125" style="744" customWidth="1"/>
    <col min="11528" max="11528" width="14.7109375" style="744" customWidth="1"/>
    <col min="11529" max="11529" width="14.42578125" style="744" customWidth="1"/>
    <col min="11530" max="11530" width="14.140625" style="744" customWidth="1"/>
    <col min="11531" max="11781" width="11.42578125" style="744"/>
    <col min="11782" max="11782" width="14.42578125" style="744" customWidth="1"/>
    <col min="11783" max="11783" width="13.5703125" style="744" customWidth="1"/>
    <col min="11784" max="11784" width="14.7109375" style="744" customWidth="1"/>
    <col min="11785" max="11785" width="14.42578125" style="744" customWidth="1"/>
    <col min="11786" max="11786" width="14.140625" style="744" customWidth="1"/>
    <col min="11787" max="12037" width="11.42578125" style="744"/>
    <col min="12038" max="12038" width="14.42578125" style="744" customWidth="1"/>
    <col min="12039" max="12039" width="13.5703125" style="744" customWidth="1"/>
    <col min="12040" max="12040" width="14.7109375" style="744" customWidth="1"/>
    <col min="12041" max="12041" width="14.42578125" style="744" customWidth="1"/>
    <col min="12042" max="12042" width="14.140625" style="744" customWidth="1"/>
    <col min="12043" max="12293" width="11.42578125" style="744"/>
    <col min="12294" max="12294" width="14.42578125" style="744" customWidth="1"/>
    <col min="12295" max="12295" width="13.5703125" style="744" customWidth="1"/>
    <col min="12296" max="12296" width="14.7109375" style="744" customWidth="1"/>
    <col min="12297" max="12297" width="14.42578125" style="744" customWidth="1"/>
    <col min="12298" max="12298" width="14.140625" style="744" customWidth="1"/>
    <col min="12299" max="12549" width="11.42578125" style="744"/>
    <col min="12550" max="12550" width="14.42578125" style="744" customWidth="1"/>
    <col min="12551" max="12551" width="13.5703125" style="744" customWidth="1"/>
    <col min="12552" max="12552" width="14.7109375" style="744" customWidth="1"/>
    <col min="12553" max="12553" width="14.42578125" style="744" customWidth="1"/>
    <col min="12554" max="12554" width="14.140625" style="744" customWidth="1"/>
    <col min="12555" max="12805" width="11.42578125" style="744"/>
    <col min="12806" max="12806" width="14.42578125" style="744" customWidth="1"/>
    <col min="12807" max="12807" width="13.5703125" style="744" customWidth="1"/>
    <col min="12808" max="12808" width="14.7109375" style="744" customWidth="1"/>
    <col min="12809" max="12809" width="14.42578125" style="744" customWidth="1"/>
    <col min="12810" max="12810" width="14.140625" style="744" customWidth="1"/>
    <col min="12811" max="13061" width="11.42578125" style="744"/>
    <col min="13062" max="13062" width="14.42578125" style="744" customWidth="1"/>
    <col min="13063" max="13063" width="13.5703125" style="744" customWidth="1"/>
    <col min="13064" max="13064" width="14.7109375" style="744" customWidth="1"/>
    <col min="13065" max="13065" width="14.42578125" style="744" customWidth="1"/>
    <col min="13066" max="13066" width="14.140625" style="744" customWidth="1"/>
    <col min="13067" max="13317" width="11.42578125" style="744"/>
    <col min="13318" max="13318" width="14.42578125" style="744" customWidth="1"/>
    <col min="13319" max="13319" width="13.5703125" style="744" customWidth="1"/>
    <col min="13320" max="13320" width="14.7109375" style="744" customWidth="1"/>
    <col min="13321" max="13321" width="14.42578125" style="744" customWidth="1"/>
    <col min="13322" max="13322" width="14.140625" style="744" customWidth="1"/>
    <col min="13323" max="13573" width="11.42578125" style="744"/>
    <col min="13574" max="13574" width="14.42578125" style="744" customWidth="1"/>
    <col min="13575" max="13575" width="13.5703125" style="744" customWidth="1"/>
    <col min="13576" max="13576" width="14.7109375" style="744" customWidth="1"/>
    <col min="13577" max="13577" width="14.42578125" style="744" customWidth="1"/>
    <col min="13578" max="13578" width="14.140625" style="744" customWidth="1"/>
    <col min="13579" max="13829" width="11.42578125" style="744"/>
    <col min="13830" max="13830" width="14.42578125" style="744" customWidth="1"/>
    <col min="13831" max="13831" width="13.5703125" style="744" customWidth="1"/>
    <col min="13832" max="13832" width="14.7109375" style="744" customWidth="1"/>
    <col min="13833" max="13833" width="14.42578125" style="744" customWidth="1"/>
    <col min="13834" max="13834" width="14.140625" style="744" customWidth="1"/>
    <col min="13835" max="14085" width="11.42578125" style="744"/>
    <col min="14086" max="14086" width="14.42578125" style="744" customWidth="1"/>
    <col min="14087" max="14087" width="13.5703125" style="744" customWidth="1"/>
    <col min="14088" max="14088" width="14.7109375" style="744" customWidth="1"/>
    <col min="14089" max="14089" width="14.42578125" style="744" customWidth="1"/>
    <col min="14090" max="14090" width="14.140625" style="744" customWidth="1"/>
    <col min="14091" max="14341" width="11.42578125" style="744"/>
    <col min="14342" max="14342" width="14.42578125" style="744" customWidth="1"/>
    <col min="14343" max="14343" width="13.5703125" style="744" customWidth="1"/>
    <col min="14344" max="14344" width="14.7109375" style="744" customWidth="1"/>
    <col min="14345" max="14345" width="14.42578125" style="744" customWidth="1"/>
    <col min="14346" max="14346" width="14.140625" style="744" customWidth="1"/>
    <col min="14347" max="14597" width="11.42578125" style="744"/>
    <col min="14598" max="14598" width="14.42578125" style="744" customWidth="1"/>
    <col min="14599" max="14599" width="13.5703125" style="744" customWidth="1"/>
    <col min="14600" max="14600" width="14.7109375" style="744" customWidth="1"/>
    <col min="14601" max="14601" width="14.42578125" style="744" customWidth="1"/>
    <col min="14602" max="14602" width="14.140625" style="744" customWidth="1"/>
    <col min="14603" max="14853" width="11.42578125" style="744"/>
    <col min="14854" max="14854" width="14.42578125" style="744" customWidth="1"/>
    <col min="14855" max="14855" width="13.5703125" style="744" customWidth="1"/>
    <col min="14856" max="14856" width="14.7109375" style="744" customWidth="1"/>
    <col min="14857" max="14857" width="14.42578125" style="744" customWidth="1"/>
    <col min="14858" max="14858" width="14.140625" style="744" customWidth="1"/>
    <col min="14859" max="15109" width="11.42578125" style="744"/>
    <col min="15110" max="15110" width="14.42578125" style="744" customWidth="1"/>
    <col min="15111" max="15111" width="13.5703125" style="744" customWidth="1"/>
    <col min="15112" max="15112" width="14.7109375" style="744" customWidth="1"/>
    <col min="15113" max="15113" width="14.42578125" style="744" customWidth="1"/>
    <col min="15114" max="15114" width="14.140625" style="744" customWidth="1"/>
    <col min="15115" max="15365" width="11.42578125" style="744"/>
    <col min="15366" max="15366" width="14.42578125" style="744" customWidth="1"/>
    <col min="15367" max="15367" width="13.5703125" style="744" customWidth="1"/>
    <col min="15368" max="15368" width="14.7109375" style="744" customWidth="1"/>
    <col min="15369" max="15369" width="14.42578125" style="744" customWidth="1"/>
    <col min="15370" max="15370" width="14.140625" style="744" customWidth="1"/>
    <col min="15371" max="15621" width="11.42578125" style="744"/>
    <col min="15622" max="15622" width="14.42578125" style="744" customWidth="1"/>
    <col min="15623" max="15623" width="13.5703125" style="744" customWidth="1"/>
    <col min="15624" max="15624" width="14.7109375" style="744" customWidth="1"/>
    <col min="15625" max="15625" width="14.42578125" style="744" customWidth="1"/>
    <col min="15626" max="15626" width="14.140625" style="744" customWidth="1"/>
    <col min="15627" max="15877" width="11.42578125" style="744"/>
    <col min="15878" max="15878" width="14.42578125" style="744" customWidth="1"/>
    <col min="15879" max="15879" width="13.5703125" style="744" customWidth="1"/>
    <col min="15880" max="15880" width="14.7109375" style="744" customWidth="1"/>
    <col min="15881" max="15881" width="14.42578125" style="744" customWidth="1"/>
    <col min="15882" max="15882" width="14.140625" style="744" customWidth="1"/>
    <col min="15883" max="16133" width="11.42578125" style="744"/>
    <col min="16134" max="16134" width="14.42578125" style="744" customWidth="1"/>
    <col min="16135" max="16135" width="13.5703125" style="744" customWidth="1"/>
    <col min="16136" max="16136" width="14.7109375" style="744" customWidth="1"/>
    <col min="16137" max="16137" width="14.42578125" style="744" customWidth="1"/>
    <col min="16138" max="16138" width="14.140625" style="744" customWidth="1"/>
    <col min="16139" max="16384" width="11.42578125" style="744"/>
  </cols>
  <sheetData>
    <row r="1" spans="1:11" ht="15">
      <c r="K1" s="923" t="s">
        <v>3009</v>
      </c>
    </row>
    <row r="2" spans="1:11" ht="15">
      <c r="K2" s="924" t="s">
        <v>2129</v>
      </c>
    </row>
    <row r="3" spans="1:11" ht="15">
      <c r="K3" s="923" t="s">
        <v>3079</v>
      </c>
    </row>
    <row r="4" spans="1:11" ht="15">
      <c r="K4" s="924" t="s">
        <v>3065</v>
      </c>
    </row>
    <row r="9" spans="1:11">
      <c r="J9" s="925" t="s">
        <v>3080</v>
      </c>
    </row>
    <row r="10" spans="1:11">
      <c r="A10" s="748" t="s">
        <v>2131</v>
      </c>
      <c r="B10" s="748" t="s">
        <v>2132</v>
      </c>
      <c r="F10" s="749" t="s">
        <v>2133</v>
      </c>
      <c r="G10" s="749" t="s">
        <v>2134</v>
      </c>
      <c r="H10" s="749" t="s">
        <v>2135</v>
      </c>
      <c r="I10" s="749" t="s">
        <v>2136</v>
      </c>
      <c r="J10" s="749" t="s">
        <v>2138</v>
      </c>
      <c r="K10" s="749" t="s">
        <v>2139</v>
      </c>
    </row>
    <row r="11" spans="1:11">
      <c r="F11" s="926" t="s">
        <v>2140</v>
      </c>
      <c r="G11" s="926" t="s">
        <v>2141</v>
      </c>
      <c r="H11" s="926" t="s">
        <v>2142</v>
      </c>
      <c r="I11" s="926" t="s">
        <v>2143</v>
      </c>
      <c r="J11" s="926" t="s">
        <v>3013</v>
      </c>
      <c r="K11" s="926" t="s">
        <v>3014</v>
      </c>
    </row>
    <row r="12" spans="1:11">
      <c r="G12" s="926" t="s">
        <v>2147</v>
      </c>
    </row>
    <row r="13" spans="1:11">
      <c r="A13" s="927" t="s">
        <v>3015</v>
      </c>
      <c r="F13" s="928">
        <v>14092442208.860001</v>
      </c>
      <c r="G13" s="928">
        <v>422728199.66000003</v>
      </c>
      <c r="H13" s="928">
        <v>14515170408.52</v>
      </c>
      <c r="I13" s="928">
        <v>14499252631.030001</v>
      </c>
      <c r="J13" s="928">
        <v>14177325011.18</v>
      </c>
      <c r="K13" s="928">
        <v>15917777.49</v>
      </c>
    </row>
    <row r="14" spans="1:11">
      <c r="A14" s="932" t="s">
        <v>3081</v>
      </c>
      <c r="F14" s="936">
        <v>9871251919.0100002</v>
      </c>
      <c r="G14" s="936">
        <v>-1509755113.0599999</v>
      </c>
      <c r="H14" s="936">
        <v>8361496805.9499998</v>
      </c>
      <c r="I14" s="936">
        <v>8358326101.8500004</v>
      </c>
      <c r="J14" s="936">
        <v>8345307513.6599998</v>
      </c>
      <c r="K14" s="936">
        <v>3170704.0999999996</v>
      </c>
    </row>
    <row r="15" spans="1:11">
      <c r="A15" s="932" t="s">
        <v>3082</v>
      </c>
      <c r="F15" s="936">
        <v>2172902583.3899999</v>
      </c>
      <c r="G15" s="936">
        <v>368531654.26999998</v>
      </c>
      <c r="H15" s="936">
        <v>2541434237.6599998</v>
      </c>
      <c r="I15" s="936">
        <v>2528705027.5500002</v>
      </c>
      <c r="J15" s="936">
        <v>2505271275.8099999</v>
      </c>
      <c r="K15" s="936">
        <v>12729210.109999999</v>
      </c>
    </row>
    <row r="16" spans="1:11">
      <c r="A16" s="932" t="s">
        <v>3083</v>
      </c>
      <c r="F16" s="936">
        <v>20283539.84</v>
      </c>
      <c r="G16" s="936">
        <v>1114428347</v>
      </c>
      <c r="H16" s="936">
        <v>1134711886.8399999</v>
      </c>
      <c r="I16" s="936">
        <v>1134699343.5</v>
      </c>
      <c r="J16" s="936">
        <v>849503239.16999996</v>
      </c>
      <c r="K16" s="936">
        <v>12543.34</v>
      </c>
    </row>
    <row r="17" spans="1:11">
      <c r="A17" s="932" t="s">
        <v>3084</v>
      </c>
      <c r="F17" s="936">
        <v>2020505934.6199999</v>
      </c>
      <c r="G17" s="936">
        <v>453143796.22000003</v>
      </c>
      <c r="H17" s="936">
        <v>2473649730.8400002</v>
      </c>
      <c r="I17" s="936">
        <v>2473644410.9000001</v>
      </c>
      <c r="J17" s="936">
        <v>2473537926.9000001</v>
      </c>
      <c r="K17" s="936">
        <v>5319.94</v>
      </c>
    </row>
    <row r="18" spans="1:11">
      <c r="A18" s="932" t="s">
        <v>3085</v>
      </c>
      <c r="F18" s="936">
        <v>7498232</v>
      </c>
      <c r="G18" s="936">
        <v>-3620484.77</v>
      </c>
      <c r="H18" s="936">
        <v>3877747.23</v>
      </c>
      <c r="I18" s="936">
        <v>3877747.23</v>
      </c>
      <c r="J18" s="936">
        <v>3705055.64</v>
      </c>
      <c r="K18" s="936">
        <v>0</v>
      </c>
    </row>
    <row r="19" spans="1:11">
      <c r="A19" s="927" t="s">
        <v>3062</v>
      </c>
      <c r="F19" s="928">
        <v>31998526365.630001</v>
      </c>
      <c r="G19" s="928">
        <v>3097521029.0900002</v>
      </c>
      <c r="H19" s="928">
        <v>35096047394.720001</v>
      </c>
      <c r="I19" s="928">
        <v>35024261340.82</v>
      </c>
      <c r="J19" s="928">
        <v>33801263576.18</v>
      </c>
      <c r="K19" s="928">
        <v>71786053.900000006</v>
      </c>
    </row>
    <row r="20" spans="1:11">
      <c r="A20" s="932" t="s">
        <v>3081</v>
      </c>
      <c r="F20" s="936">
        <v>18716149.760000002</v>
      </c>
      <c r="G20" s="936">
        <v>8875553.7599999998</v>
      </c>
      <c r="H20" s="936">
        <v>27591703.52</v>
      </c>
      <c r="I20" s="936">
        <v>24405356.43</v>
      </c>
      <c r="J20" s="936">
        <v>23914614.93</v>
      </c>
      <c r="K20" s="936">
        <v>3186347.09</v>
      </c>
    </row>
    <row r="21" spans="1:11">
      <c r="A21" s="932" t="s">
        <v>3082</v>
      </c>
      <c r="F21" s="936">
        <v>27583884118.32</v>
      </c>
      <c r="G21" s="936">
        <v>1492456489.74</v>
      </c>
      <c r="H21" s="936">
        <v>29076340608.060001</v>
      </c>
      <c r="I21" s="936">
        <v>29065375381.040001</v>
      </c>
      <c r="J21" s="936">
        <v>29045450124.700001</v>
      </c>
      <c r="K21" s="936">
        <v>10965227.02</v>
      </c>
    </row>
    <row r="22" spans="1:11">
      <c r="A22" s="932" t="s">
        <v>3083</v>
      </c>
      <c r="F22" s="936">
        <v>4395926097.5500002</v>
      </c>
      <c r="G22" s="936">
        <v>1596188985.5899999</v>
      </c>
      <c r="H22" s="936">
        <v>5992115083.1400003</v>
      </c>
      <c r="I22" s="936">
        <v>5934480603.3500004</v>
      </c>
      <c r="J22" s="936">
        <v>4731898836.5500002</v>
      </c>
      <c r="K22" s="936">
        <v>57634479.789999999</v>
      </c>
    </row>
    <row r="23" spans="1:11">
      <c r="A23" s="755" t="s">
        <v>3086</v>
      </c>
      <c r="G23" s="937" t="s">
        <v>2689</v>
      </c>
      <c r="K23" s="938">
        <v>44979</v>
      </c>
    </row>
  </sheetData>
  <pageMargins left="0.31523837298115509" right="0.19719757252565651" top="0.39370078740157477" bottom="0.19719757252565651" header="1.1126239316962329E-308" footer="0.19719757252565651"/>
  <pageSetup orientation="portrait" errors="NA" horizontalDpi="0" verticalDpi="0"/>
  <headerFooter alignWithMargins="0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G40"/>
  <sheetViews>
    <sheetView showGridLines="0" zoomScaleNormal="100" workbookViewId="0">
      <selection activeCell="C1" sqref="C1"/>
    </sheetView>
  </sheetViews>
  <sheetFormatPr baseColWidth="10" defaultRowHeight="15"/>
  <cols>
    <col min="1" max="1" width="51" customWidth="1"/>
    <col min="2" max="2" width="13.7109375" style="1039" customWidth="1"/>
    <col min="3" max="7" width="12.85546875" style="1039" bestFit="1" customWidth="1"/>
    <col min="8" max="8" width="7.42578125" customWidth="1"/>
  </cols>
  <sheetData>
    <row r="1" spans="1:7" ht="19.5" thickBot="1">
      <c r="A1" s="1023" t="s">
        <v>3228</v>
      </c>
      <c r="B1" s="1024"/>
      <c r="C1" s="1024"/>
      <c r="D1" s="1024"/>
      <c r="E1" s="1024"/>
      <c r="F1" s="1024"/>
      <c r="G1" s="1024"/>
    </row>
    <row r="2" spans="1:7">
      <c r="A2" s="1920" t="s">
        <v>2887</v>
      </c>
      <c r="B2" s="1921"/>
      <c r="C2" s="1921"/>
      <c r="D2" s="1921"/>
      <c r="E2" s="1921"/>
      <c r="F2" s="1921"/>
      <c r="G2" s="1922"/>
    </row>
    <row r="3" spans="1:7">
      <c r="A3" s="1923" t="s">
        <v>3229</v>
      </c>
      <c r="B3" s="1936"/>
      <c r="C3" s="1936"/>
      <c r="D3" s="1936"/>
      <c r="E3" s="1936"/>
      <c r="F3" s="1936"/>
      <c r="G3" s="1925"/>
    </row>
    <row r="4" spans="1:7">
      <c r="A4" s="1926" t="s">
        <v>2719</v>
      </c>
      <c r="B4" s="1937"/>
      <c r="C4" s="1937"/>
      <c r="D4" s="1937"/>
      <c r="E4" s="1937"/>
      <c r="F4" s="1937"/>
      <c r="G4" s="1938"/>
    </row>
    <row r="5" spans="1:7" ht="15.75" thickBot="1">
      <c r="A5" s="1939" t="s">
        <v>3230</v>
      </c>
      <c r="B5" s="1927"/>
      <c r="C5" s="1927"/>
      <c r="D5" s="1927"/>
      <c r="E5" s="1927"/>
      <c r="F5" s="1927"/>
      <c r="G5" s="1928"/>
    </row>
    <row r="6" spans="1:7" s="628" customFormat="1" ht="17.25" customHeight="1" thickBot="1">
      <c r="A6" s="1025" t="s">
        <v>2937</v>
      </c>
      <c r="B6" s="1026" t="s">
        <v>2705</v>
      </c>
      <c r="C6" s="1026" t="s">
        <v>3231</v>
      </c>
      <c r="D6" s="1026" t="s">
        <v>3232</v>
      </c>
      <c r="E6" s="1026" t="s">
        <v>3233</v>
      </c>
      <c r="F6" s="1026" t="s">
        <v>3234</v>
      </c>
      <c r="G6" s="1026" t="s">
        <v>3235</v>
      </c>
    </row>
    <row r="7" spans="1:7">
      <c r="A7" s="1027"/>
      <c r="B7" s="1028"/>
      <c r="C7" s="1028"/>
      <c r="D7" s="1028"/>
      <c r="E7" s="1028"/>
      <c r="F7" s="1028"/>
      <c r="G7" s="1028"/>
    </row>
    <row r="8" spans="1:7" ht="22.5">
      <c r="A8" s="1029" t="s">
        <v>3236</v>
      </c>
      <c r="B8" s="906">
        <f t="shared" ref="B8:G8" si="0">SUM(B9:B20)</f>
        <v>29622816419</v>
      </c>
      <c r="C8" s="906">
        <f t="shared" si="0"/>
        <v>27479634673</v>
      </c>
      <c r="D8" s="906">
        <f t="shared" si="0"/>
        <v>28304023713</v>
      </c>
      <c r="E8" s="906">
        <f t="shared" si="0"/>
        <v>29153144423</v>
      </c>
      <c r="F8" s="906">
        <f t="shared" si="0"/>
        <v>30027738757</v>
      </c>
      <c r="G8" s="906">
        <f t="shared" si="0"/>
        <v>30928570920</v>
      </c>
    </row>
    <row r="9" spans="1:7" s="1031" customFormat="1" ht="11.25" customHeight="1">
      <c r="A9" s="1030" t="s">
        <v>2945</v>
      </c>
      <c r="B9" s="908">
        <v>1418344688</v>
      </c>
      <c r="C9" s="908">
        <v>1460895029</v>
      </c>
      <c r="D9" s="908">
        <v>1504721879</v>
      </c>
      <c r="E9" s="908">
        <v>1549863536</v>
      </c>
      <c r="F9" s="908">
        <v>1596359442</v>
      </c>
      <c r="G9" s="908">
        <v>1644250225</v>
      </c>
    </row>
    <row r="10" spans="1:7" s="1031" customFormat="1" ht="11.25" customHeight="1">
      <c r="A10" s="1030" t="s">
        <v>2946</v>
      </c>
      <c r="B10" s="908">
        <v>0</v>
      </c>
      <c r="C10" s="908">
        <v>0</v>
      </c>
      <c r="D10" s="908">
        <v>0</v>
      </c>
      <c r="E10" s="908">
        <v>0</v>
      </c>
      <c r="F10" s="908">
        <v>0</v>
      </c>
      <c r="G10" s="908">
        <v>0</v>
      </c>
    </row>
    <row r="11" spans="1:7" s="1031" customFormat="1" ht="11.25" customHeight="1">
      <c r="A11" s="1030" t="s">
        <v>2947</v>
      </c>
      <c r="B11" s="908">
        <v>0</v>
      </c>
      <c r="C11" s="908">
        <v>0</v>
      </c>
      <c r="D11" s="908">
        <v>0</v>
      </c>
      <c r="E11" s="908">
        <v>0</v>
      </c>
      <c r="F11" s="908">
        <v>0</v>
      </c>
      <c r="G11" s="908">
        <v>0</v>
      </c>
    </row>
    <row r="12" spans="1:7" s="1031" customFormat="1" ht="11.25" customHeight="1">
      <c r="A12" s="1030" t="s">
        <v>2948</v>
      </c>
      <c r="B12" s="908">
        <v>1666385595</v>
      </c>
      <c r="C12" s="908">
        <v>1716377163</v>
      </c>
      <c r="D12" s="908">
        <v>1767868478</v>
      </c>
      <c r="E12" s="908">
        <v>1820904532</v>
      </c>
      <c r="F12" s="908">
        <v>1875531668</v>
      </c>
      <c r="G12" s="908">
        <v>1931797618</v>
      </c>
    </row>
    <row r="13" spans="1:7" s="1031" customFormat="1" ht="11.25" customHeight="1">
      <c r="A13" s="1030" t="s">
        <v>2949</v>
      </c>
      <c r="B13" s="908">
        <v>116531800</v>
      </c>
      <c r="C13" s="908">
        <v>120027754</v>
      </c>
      <c r="D13" s="908">
        <v>123628587</v>
      </c>
      <c r="E13" s="908">
        <v>127337444</v>
      </c>
      <c r="F13" s="908">
        <v>131157568</v>
      </c>
      <c r="G13" s="908">
        <v>135092295</v>
      </c>
    </row>
    <row r="14" spans="1:7" s="1031" customFormat="1" ht="11.25" customHeight="1">
      <c r="A14" s="1030" t="s">
        <v>2950</v>
      </c>
      <c r="B14" s="908">
        <v>17457284</v>
      </c>
      <c r="C14" s="908">
        <v>17981003</v>
      </c>
      <c r="D14" s="908">
        <v>18520433</v>
      </c>
      <c r="E14" s="908">
        <v>19076046</v>
      </c>
      <c r="F14" s="908">
        <v>19648327</v>
      </c>
      <c r="G14" s="908">
        <v>20237777</v>
      </c>
    </row>
    <row r="15" spans="1:7" s="1031" customFormat="1" ht="11.25" customHeight="1">
      <c r="A15" s="1030" t="s">
        <v>3237</v>
      </c>
      <c r="B15" s="908">
        <v>0</v>
      </c>
      <c r="C15" s="908">
        <v>0</v>
      </c>
      <c r="D15" s="908">
        <v>0</v>
      </c>
      <c r="E15" s="908">
        <v>0</v>
      </c>
      <c r="F15" s="908">
        <v>0</v>
      </c>
      <c r="G15" s="908">
        <v>0</v>
      </c>
    </row>
    <row r="16" spans="1:7" s="1031" customFormat="1" ht="11.25" customHeight="1">
      <c r="A16" s="1030" t="s">
        <v>2952</v>
      </c>
      <c r="B16" s="908">
        <v>22684870526</v>
      </c>
      <c r="C16" s="908">
        <v>23365416642</v>
      </c>
      <c r="D16" s="908">
        <v>24066379141</v>
      </c>
      <c r="E16" s="908">
        <v>24788370515</v>
      </c>
      <c r="F16" s="908">
        <v>25532021631</v>
      </c>
      <c r="G16" s="908">
        <v>26297982280</v>
      </c>
    </row>
    <row r="17" spans="1:7" s="1031" customFormat="1" ht="11.25" customHeight="1">
      <c r="A17" s="1030" t="s">
        <v>2965</v>
      </c>
      <c r="B17" s="908">
        <v>3719226526</v>
      </c>
      <c r="C17" s="908">
        <v>798937082</v>
      </c>
      <c r="D17" s="908">
        <v>822905195</v>
      </c>
      <c r="E17" s="908">
        <v>847592350</v>
      </c>
      <c r="F17" s="908">
        <v>873020121</v>
      </c>
      <c r="G17" s="908">
        <v>899210725</v>
      </c>
    </row>
    <row r="18" spans="1:7" s="1031" customFormat="1" ht="11.25" customHeight="1">
      <c r="A18" s="1030" t="s">
        <v>2972</v>
      </c>
      <c r="B18" s="908">
        <v>0</v>
      </c>
      <c r="C18" s="1032">
        <v>0</v>
      </c>
      <c r="D18" s="908">
        <v>0</v>
      </c>
      <c r="E18" s="908">
        <v>0</v>
      </c>
      <c r="F18" s="908">
        <v>0</v>
      </c>
      <c r="G18" s="908">
        <v>0</v>
      </c>
    </row>
    <row r="19" spans="1:7" s="1031" customFormat="1" ht="11.25" customHeight="1">
      <c r="A19" s="1030" t="s">
        <v>2973</v>
      </c>
      <c r="B19" s="908">
        <v>0</v>
      </c>
      <c r="C19" s="1032">
        <v>0</v>
      </c>
      <c r="D19" s="908">
        <v>0</v>
      </c>
      <c r="E19" s="908">
        <v>0</v>
      </c>
      <c r="F19" s="908">
        <v>0</v>
      </c>
      <c r="G19" s="908">
        <v>0</v>
      </c>
    </row>
    <row r="20" spans="1:7" s="1031" customFormat="1" ht="11.25" customHeight="1">
      <c r="A20" s="1030" t="s">
        <v>3238</v>
      </c>
      <c r="B20" s="908">
        <v>0</v>
      </c>
      <c r="C20" s="1032">
        <v>0</v>
      </c>
      <c r="D20" s="908">
        <v>0</v>
      </c>
      <c r="E20" s="908">
        <v>0</v>
      </c>
      <c r="F20" s="908">
        <v>0</v>
      </c>
      <c r="G20" s="908">
        <v>0</v>
      </c>
    </row>
    <row r="21" spans="1:7" s="1031" customFormat="1" ht="8.25" customHeight="1">
      <c r="A21" s="1033"/>
      <c r="B21" s="908"/>
      <c r="C21" s="908"/>
      <c r="D21" s="908"/>
      <c r="E21" s="908"/>
      <c r="F21" s="908"/>
      <c r="G21" s="908"/>
    </row>
    <row r="22" spans="1:7" s="1031" customFormat="1" ht="22.5" customHeight="1">
      <c r="A22" s="1029" t="s">
        <v>3239</v>
      </c>
      <c r="B22" s="906">
        <f t="shared" ref="B22:G22" si="1">SUM(B23:B27)</f>
        <v>53185382638</v>
      </c>
      <c r="C22" s="906">
        <f t="shared" si="1"/>
        <v>54780944117</v>
      </c>
      <c r="D22" s="906">
        <f t="shared" si="1"/>
        <v>56424372440</v>
      </c>
      <c r="E22" s="906">
        <f t="shared" si="1"/>
        <v>58117103614</v>
      </c>
      <c r="F22" s="906">
        <f t="shared" si="1"/>
        <v>59860616722</v>
      </c>
      <c r="G22" s="906">
        <f t="shared" si="1"/>
        <v>61656435224</v>
      </c>
    </row>
    <row r="23" spans="1:7" s="1031" customFormat="1" ht="14.25" customHeight="1">
      <c r="A23" s="1030" t="s">
        <v>3240</v>
      </c>
      <c r="B23" s="908">
        <v>47782116834</v>
      </c>
      <c r="C23" s="908">
        <v>49215580339</v>
      </c>
      <c r="D23" s="908">
        <v>50692047749</v>
      </c>
      <c r="E23" s="908">
        <v>52212809182</v>
      </c>
      <c r="F23" s="908">
        <v>53779193457</v>
      </c>
      <c r="G23" s="908">
        <v>55392569261</v>
      </c>
    </row>
    <row r="24" spans="1:7" s="1031" customFormat="1" ht="14.25" customHeight="1">
      <c r="A24" s="1030" t="s">
        <v>3241</v>
      </c>
      <c r="B24" s="908">
        <v>2774888321</v>
      </c>
      <c r="C24" s="908">
        <v>2858134971</v>
      </c>
      <c r="D24" s="908">
        <v>2943879020</v>
      </c>
      <c r="E24" s="908">
        <v>3032195390</v>
      </c>
      <c r="F24" s="908">
        <v>3123161252</v>
      </c>
      <c r="G24" s="908">
        <v>3216856090</v>
      </c>
    </row>
    <row r="25" spans="1:7" s="1031" customFormat="1" ht="14.25" customHeight="1">
      <c r="A25" s="1030" t="s">
        <v>3242</v>
      </c>
      <c r="B25" s="908">
        <v>5521302</v>
      </c>
      <c r="C25" s="908">
        <v>5686941</v>
      </c>
      <c r="D25" s="908">
        <v>5857549</v>
      </c>
      <c r="E25" s="908">
        <v>6033276</v>
      </c>
      <c r="F25" s="908">
        <v>6214274</v>
      </c>
      <c r="G25" s="908">
        <v>6400702</v>
      </c>
    </row>
    <row r="26" spans="1:7" s="1031" customFormat="1" ht="28.5" customHeight="1">
      <c r="A26" s="1030" t="s">
        <v>3243</v>
      </c>
      <c r="B26" s="908">
        <v>2622856180</v>
      </c>
      <c r="C26" s="908">
        <v>2701541865</v>
      </c>
      <c r="D26" s="908">
        <v>2782588121</v>
      </c>
      <c r="E26" s="908">
        <v>2866065765</v>
      </c>
      <c r="F26" s="908">
        <v>2952047738</v>
      </c>
      <c r="G26" s="908">
        <v>3040609170</v>
      </c>
    </row>
    <row r="27" spans="1:7" s="1031" customFormat="1" ht="14.25" customHeight="1">
      <c r="A27" s="1030" t="s">
        <v>2999</v>
      </c>
      <c r="B27" s="908">
        <v>1</v>
      </c>
      <c r="C27" s="908">
        <v>1</v>
      </c>
      <c r="D27" s="908">
        <v>1</v>
      </c>
      <c r="E27" s="908">
        <v>1</v>
      </c>
      <c r="F27" s="908">
        <v>1</v>
      </c>
      <c r="G27" s="908">
        <v>1</v>
      </c>
    </row>
    <row r="28" spans="1:7" s="1031" customFormat="1" ht="22.5">
      <c r="A28" s="1030" t="s">
        <v>3000</v>
      </c>
      <c r="B28" s="916">
        <v>1</v>
      </c>
      <c r="C28" s="916">
        <v>1</v>
      </c>
      <c r="D28" s="916">
        <v>1</v>
      </c>
      <c r="E28" s="916">
        <v>1</v>
      </c>
      <c r="F28" s="916">
        <v>1</v>
      </c>
      <c r="G28" s="916">
        <v>1</v>
      </c>
    </row>
    <row r="29" spans="1:7" s="1031" customFormat="1">
      <c r="A29" s="1030"/>
      <c r="B29" s="908"/>
      <c r="C29" s="908"/>
      <c r="D29" s="908"/>
      <c r="E29" s="908"/>
      <c r="F29" s="908"/>
      <c r="G29" s="908"/>
    </row>
    <row r="30" spans="1:7" s="1031" customFormat="1">
      <c r="A30" s="1029" t="s">
        <v>3244</v>
      </c>
      <c r="B30" s="906">
        <f>B31</f>
        <v>0</v>
      </c>
      <c r="C30" s="906">
        <f t="shared" ref="C30:G30" si="2">C31</f>
        <v>0</v>
      </c>
      <c r="D30" s="906">
        <f t="shared" si="2"/>
        <v>0</v>
      </c>
      <c r="E30" s="906">
        <f t="shared" si="2"/>
        <v>0</v>
      </c>
      <c r="F30" s="906">
        <f t="shared" si="2"/>
        <v>0</v>
      </c>
      <c r="G30" s="906">
        <f t="shared" si="2"/>
        <v>0</v>
      </c>
    </row>
    <row r="31" spans="1:7" s="1031" customFormat="1" ht="11.25" customHeight="1">
      <c r="A31" s="1030" t="s">
        <v>3003</v>
      </c>
      <c r="B31" s="908">
        <v>0</v>
      </c>
      <c r="C31" s="908">
        <v>0</v>
      </c>
      <c r="D31" s="908">
        <v>0</v>
      </c>
      <c r="E31" s="908">
        <v>0</v>
      </c>
      <c r="F31" s="908">
        <v>0</v>
      </c>
      <c r="G31" s="908">
        <v>0</v>
      </c>
    </row>
    <row r="32" spans="1:7" s="1031" customFormat="1">
      <c r="A32" s="1033"/>
      <c r="B32" s="908"/>
      <c r="C32" s="908"/>
      <c r="D32" s="908"/>
      <c r="E32" s="908"/>
      <c r="F32" s="908"/>
      <c r="G32" s="908"/>
    </row>
    <row r="33" spans="1:7" s="1031" customFormat="1">
      <c r="A33" s="1029" t="s">
        <v>3245</v>
      </c>
      <c r="B33" s="906">
        <f t="shared" ref="B33:G33" si="3">B8+B22+B30</f>
        <v>82808199057</v>
      </c>
      <c r="C33" s="906">
        <f t="shared" si="3"/>
        <v>82260578790</v>
      </c>
      <c r="D33" s="906">
        <f t="shared" si="3"/>
        <v>84728396153</v>
      </c>
      <c r="E33" s="906">
        <f t="shared" si="3"/>
        <v>87270248037</v>
      </c>
      <c r="F33" s="906">
        <f t="shared" si="3"/>
        <v>89888355479</v>
      </c>
      <c r="G33" s="906">
        <f t="shared" si="3"/>
        <v>92585006144</v>
      </c>
    </row>
    <row r="34" spans="1:7" s="1031" customFormat="1">
      <c r="A34" s="1033"/>
      <c r="B34" s="908"/>
      <c r="C34" s="908"/>
      <c r="D34" s="908"/>
      <c r="E34" s="908"/>
      <c r="F34" s="908"/>
      <c r="G34" s="908"/>
    </row>
    <row r="35" spans="1:7" s="1031" customFormat="1">
      <c r="A35" s="1034" t="s">
        <v>3005</v>
      </c>
      <c r="B35" s="1035"/>
      <c r="C35" s="1035"/>
      <c r="D35" s="1035"/>
      <c r="E35" s="1035"/>
      <c r="F35" s="1035"/>
      <c r="G35" s="1035"/>
    </row>
    <row r="36" spans="1:7" s="1031" customFormat="1" ht="27.75" customHeight="1">
      <c r="A36" s="1036" t="s">
        <v>3246</v>
      </c>
      <c r="B36" s="1035"/>
      <c r="C36" s="1035"/>
      <c r="D36" s="1035"/>
      <c r="E36" s="1035"/>
      <c r="F36" s="1035"/>
      <c r="G36" s="1035"/>
    </row>
    <row r="37" spans="1:7" s="1031" customFormat="1" ht="24.75" customHeight="1">
      <c r="A37" s="1036" t="s">
        <v>3007</v>
      </c>
      <c r="B37" s="1035"/>
      <c r="C37" s="1035"/>
      <c r="D37" s="1035"/>
      <c r="E37" s="1035"/>
      <c r="F37" s="1035"/>
      <c r="G37" s="1035"/>
    </row>
    <row r="38" spans="1:7" s="1031" customFormat="1" ht="18.75" customHeight="1">
      <c r="A38" s="1029" t="s">
        <v>3008</v>
      </c>
      <c r="B38" s="1035"/>
      <c r="C38" s="1035"/>
      <c r="D38" s="1035"/>
      <c r="E38" s="1035"/>
      <c r="F38" s="1035"/>
      <c r="G38" s="1035"/>
    </row>
    <row r="39" spans="1:7" s="1031" customFormat="1" ht="15.75" thickBot="1">
      <c r="A39" s="1037"/>
      <c r="B39" s="1038"/>
      <c r="C39" s="1038"/>
      <c r="D39" s="1038"/>
      <c r="E39" s="1038"/>
      <c r="F39" s="1038"/>
      <c r="G39" s="1038"/>
    </row>
    <row r="40" spans="1:7" s="1031" customFormat="1">
      <c r="A40"/>
      <c r="B40" s="1024"/>
      <c r="C40" s="1024"/>
      <c r="D40" s="1024"/>
      <c r="E40" s="1024"/>
      <c r="F40" s="1024"/>
      <c r="G40" s="1024"/>
    </row>
  </sheetData>
  <mergeCells count="4">
    <mergeCell ref="A2:G2"/>
    <mergeCell ref="A3:G3"/>
    <mergeCell ref="A4:G4"/>
    <mergeCell ref="A5:G5"/>
  </mergeCells>
  <printOptions horizontalCentered="1"/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0"/>
  <sheetViews>
    <sheetView zoomScale="106" zoomScaleNormal="106" workbookViewId="0">
      <selection activeCell="J9" sqref="J9"/>
    </sheetView>
  </sheetViews>
  <sheetFormatPr baseColWidth="10" defaultRowHeight="18"/>
  <cols>
    <col min="1" max="1" width="1.85546875" style="940" customWidth="1"/>
    <col min="2" max="2" width="37.42578125" style="940" customWidth="1"/>
    <col min="3" max="3" width="14.42578125" style="940" bestFit="1" customWidth="1"/>
    <col min="4" max="4" width="17.42578125" style="940" bestFit="1" customWidth="1"/>
    <col min="5" max="5" width="17.5703125" style="940" bestFit="1" customWidth="1"/>
    <col min="6" max="6" width="17" style="940" bestFit="1" customWidth="1"/>
    <col min="7" max="7" width="17" style="940" customWidth="1"/>
    <col min="8" max="8" width="17" style="940" bestFit="1" customWidth="1"/>
    <col min="9" max="9" width="3.7109375" style="940" customWidth="1"/>
    <col min="10" max="16384" width="11.42578125" style="940"/>
  </cols>
  <sheetData>
    <row r="1" spans="1:8">
      <c r="A1" s="939"/>
      <c r="H1" s="941" t="s">
        <v>3087</v>
      </c>
    </row>
    <row r="2" spans="1:8" ht="26.25" customHeight="1">
      <c r="A2" s="939"/>
      <c r="H2" s="941" t="s">
        <v>3088</v>
      </c>
    </row>
    <row r="3" spans="1:8">
      <c r="A3" s="939"/>
      <c r="H3" s="942"/>
    </row>
    <row r="4" spans="1:8" ht="18.75" thickBot="1">
      <c r="A4" s="939"/>
      <c r="H4" s="943" t="s">
        <v>3089</v>
      </c>
    </row>
    <row r="5" spans="1:8">
      <c r="A5" s="944"/>
      <c r="B5" s="1940" t="s">
        <v>3090</v>
      </c>
      <c r="C5" s="1941"/>
      <c r="D5" s="1941"/>
      <c r="E5" s="1941"/>
      <c r="F5" s="1941"/>
      <c r="G5" s="1941"/>
      <c r="H5" s="1942"/>
    </row>
    <row r="6" spans="1:8">
      <c r="A6" s="944"/>
      <c r="B6" s="1943" t="s">
        <v>3091</v>
      </c>
      <c r="C6" s="1944"/>
      <c r="D6" s="1944"/>
      <c r="E6" s="1944"/>
      <c r="F6" s="1944"/>
      <c r="G6" s="1944"/>
      <c r="H6" s="1945"/>
    </row>
    <row r="7" spans="1:8" ht="18.75" thickBot="1">
      <c r="A7" s="944"/>
      <c r="B7" s="1946" t="s">
        <v>2843</v>
      </c>
      <c r="C7" s="1947"/>
      <c r="D7" s="1947"/>
      <c r="E7" s="1947"/>
      <c r="F7" s="1947"/>
      <c r="G7" s="1947"/>
      <c r="H7" s="1948"/>
    </row>
    <row r="8" spans="1:8" ht="19.5" thickBot="1">
      <c r="A8" s="945"/>
      <c r="B8" s="946" t="s">
        <v>3092</v>
      </c>
      <c r="C8" s="947" t="s">
        <v>3093</v>
      </c>
      <c r="D8" s="948" t="s">
        <v>3094</v>
      </c>
      <c r="E8" s="948" t="s">
        <v>3095</v>
      </c>
      <c r="F8" s="948" t="s">
        <v>3096</v>
      </c>
      <c r="G8" s="949" t="s">
        <v>3097</v>
      </c>
      <c r="H8" s="949" t="s">
        <v>3098</v>
      </c>
    </row>
    <row r="9" spans="1:8" ht="18.75">
      <c r="A9" s="945"/>
      <c r="B9" s="950" t="s">
        <v>3099</v>
      </c>
      <c r="C9" s="951">
        <f>SUM(C10:C18)</f>
        <v>26355950725.98</v>
      </c>
      <c r="D9" s="951">
        <f t="shared" ref="D9:H9" si="0">SUM(D10:D18)</f>
        <v>27146629247.249401</v>
      </c>
      <c r="E9" s="951">
        <f t="shared" si="0"/>
        <v>27961028124.42688</v>
      </c>
      <c r="F9" s="951">
        <f t="shared" si="0"/>
        <v>28799858968.229687</v>
      </c>
      <c r="G9" s="951">
        <f t="shared" si="0"/>
        <v>29663854736.816582</v>
      </c>
      <c r="H9" s="951">
        <f t="shared" si="0"/>
        <v>30553770380.061077</v>
      </c>
    </row>
    <row r="10" spans="1:8">
      <c r="A10" s="952"/>
      <c r="B10" s="953" t="s">
        <v>3100</v>
      </c>
      <c r="C10" s="954">
        <v>6635474155.4899998</v>
      </c>
      <c r="D10" s="954">
        <v>6834538380.1547003</v>
      </c>
      <c r="E10" s="954">
        <v>7039574531.5593414</v>
      </c>
      <c r="F10" s="954">
        <v>7250761767.5061216</v>
      </c>
      <c r="G10" s="954">
        <v>7468284620.5313053</v>
      </c>
      <c r="H10" s="954">
        <v>7692333159.1472445</v>
      </c>
    </row>
    <row r="11" spans="1:8">
      <c r="A11" s="952"/>
      <c r="B11" s="953" t="s">
        <v>3101</v>
      </c>
      <c r="C11" s="954">
        <v>378702481.77999997</v>
      </c>
      <c r="D11" s="954">
        <v>390063556.23339999</v>
      </c>
      <c r="E11" s="954">
        <v>401765462.92040199</v>
      </c>
      <c r="F11" s="954">
        <v>413818426.80801404</v>
      </c>
      <c r="G11" s="954">
        <v>426232979.61225444</v>
      </c>
      <c r="H11" s="954">
        <v>439019969.00062209</v>
      </c>
    </row>
    <row r="12" spans="1:8">
      <c r="A12" s="955"/>
      <c r="B12" s="953" t="s">
        <v>3102</v>
      </c>
      <c r="C12" s="954">
        <v>1017207937.63</v>
      </c>
      <c r="D12" s="954">
        <v>1047724175.7589</v>
      </c>
      <c r="E12" s="954">
        <v>1079155901.031667</v>
      </c>
      <c r="F12" s="954">
        <v>1111530578.0626171</v>
      </c>
      <c r="G12" s="954">
        <v>1144876495.4044957</v>
      </c>
      <c r="H12" s="954">
        <v>1179222790.2666306</v>
      </c>
    </row>
    <row r="13" spans="1:8">
      <c r="A13" s="956"/>
      <c r="B13" s="953" t="s">
        <v>3103</v>
      </c>
      <c r="C13" s="954">
        <v>16626734727.67</v>
      </c>
      <c r="D13" s="954">
        <v>17125536768.990101</v>
      </c>
      <c r="E13" s="954">
        <v>17639302871.819801</v>
      </c>
      <c r="F13" s="954">
        <v>18168481958.044395</v>
      </c>
      <c r="G13" s="954">
        <v>18713536416.325729</v>
      </c>
      <c r="H13" s="954">
        <v>19274942509.955502</v>
      </c>
    </row>
    <row r="14" spans="1:8">
      <c r="A14" s="957"/>
      <c r="B14" s="953" t="s">
        <v>3104</v>
      </c>
      <c r="C14" s="954">
        <v>56173584.659999996</v>
      </c>
      <c r="D14" s="954">
        <v>57858792.1998</v>
      </c>
      <c r="E14" s="954">
        <v>59594555.965794004</v>
      </c>
      <c r="F14" s="954">
        <v>61382392.644767828</v>
      </c>
      <c r="G14" s="954">
        <v>63223864.424110867</v>
      </c>
      <c r="H14" s="954">
        <v>65120580.356834196</v>
      </c>
    </row>
    <row r="15" spans="1:8">
      <c r="A15" s="957"/>
      <c r="B15" s="953" t="s">
        <v>3105</v>
      </c>
      <c r="C15" s="954">
        <v>1444437429.79</v>
      </c>
      <c r="D15" s="954">
        <v>1487770552.6837001</v>
      </c>
      <c r="E15" s="954">
        <v>1532403669.2642112</v>
      </c>
      <c r="F15" s="954">
        <v>1578375779.3421376</v>
      </c>
      <c r="G15" s="954">
        <v>1625727052.7224019</v>
      </c>
      <c r="H15" s="954">
        <v>1674498864.304074</v>
      </c>
    </row>
    <row r="16" spans="1:8">
      <c r="A16" s="957"/>
      <c r="B16" s="953" t="s">
        <v>3106</v>
      </c>
      <c r="C16" s="954">
        <v>0</v>
      </c>
      <c r="D16" s="954">
        <v>0</v>
      </c>
      <c r="E16" s="954">
        <v>0</v>
      </c>
      <c r="F16" s="954">
        <v>0</v>
      </c>
      <c r="G16" s="954">
        <v>0</v>
      </c>
      <c r="H16" s="954">
        <v>0</v>
      </c>
    </row>
    <row r="17" spans="1:8">
      <c r="A17" s="957"/>
      <c r="B17" s="953" t="s">
        <v>3107</v>
      </c>
      <c r="C17" s="954">
        <v>0</v>
      </c>
      <c r="D17" s="954">
        <v>0</v>
      </c>
      <c r="E17" s="954">
        <v>0</v>
      </c>
      <c r="F17" s="954">
        <v>0</v>
      </c>
      <c r="G17" s="954">
        <v>0</v>
      </c>
      <c r="H17" s="954">
        <v>0</v>
      </c>
    </row>
    <row r="18" spans="1:8" ht="11.25" customHeight="1">
      <c r="A18" s="952"/>
      <c r="B18" s="953" t="s">
        <v>3108</v>
      </c>
      <c r="C18" s="954">
        <v>197220408.96000001</v>
      </c>
      <c r="D18" s="954">
        <v>203137021.22880003</v>
      </c>
      <c r="E18" s="954">
        <v>209231131.86566404</v>
      </c>
      <c r="F18" s="954">
        <v>215508065.82163396</v>
      </c>
      <c r="G18" s="954">
        <v>221973307.79628298</v>
      </c>
      <c r="H18" s="954">
        <v>228632507.03017148</v>
      </c>
    </row>
    <row r="19" spans="1:8">
      <c r="A19" s="958"/>
      <c r="B19" s="953"/>
      <c r="C19" s="959"/>
      <c r="D19" s="959"/>
      <c r="E19" s="959"/>
      <c r="F19" s="959"/>
      <c r="G19" s="959"/>
      <c r="H19" s="959"/>
    </row>
    <row r="20" spans="1:8">
      <c r="A20" s="960"/>
      <c r="B20" s="950" t="s">
        <v>3109</v>
      </c>
      <c r="C20" s="951">
        <f>SUM(C21:C30)</f>
        <v>65873528991.019989</v>
      </c>
      <c r="D20" s="951">
        <f t="shared" ref="D20:G20" si="1">SUM(D21:D30)</f>
        <v>67849734860.750603</v>
      </c>
      <c r="E20" s="951">
        <f t="shared" si="1"/>
        <v>69885226906.57312</v>
      </c>
      <c r="F20" s="951">
        <f t="shared" si="1"/>
        <v>71981783713.770325</v>
      </c>
      <c r="G20" s="951">
        <f t="shared" si="1"/>
        <v>74141237225.183441</v>
      </c>
      <c r="H20" s="951">
        <v>76365474341.938934</v>
      </c>
    </row>
    <row r="21" spans="1:8">
      <c r="A21" s="960"/>
      <c r="B21" s="953" t="s">
        <v>3100</v>
      </c>
      <c r="C21" s="954">
        <v>0</v>
      </c>
      <c r="D21" s="954">
        <v>0</v>
      </c>
      <c r="E21" s="954">
        <v>0</v>
      </c>
      <c r="F21" s="954">
        <v>0</v>
      </c>
      <c r="G21" s="954">
        <v>0</v>
      </c>
      <c r="H21" s="954">
        <v>0</v>
      </c>
    </row>
    <row r="22" spans="1:8">
      <c r="A22" s="960"/>
      <c r="B22" s="953" t="s">
        <v>3101</v>
      </c>
      <c r="C22" s="954">
        <v>4474150</v>
      </c>
      <c r="D22" s="954">
        <v>4608374.5</v>
      </c>
      <c r="E22" s="954">
        <v>4746625.7350000003</v>
      </c>
      <c r="F22" s="954">
        <v>4889024.5070500001</v>
      </c>
      <c r="G22" s="954">
        <v>5035695.2422615001</v>
      </c>
      <c r="H22" s="954">
        <v>5186766.0995293455</v>
      </c>
    </row>
    <row r="23" spans="1:8">
      <c r="A23" s="961"/>
      <c r="B23" s="953" t="s">
        <v>3102</v>
      </c>
      <c r="C23" s="954">
        <v>0</v>
      </c>
      <c r="D23" s="954">
        <v>0</v>
      </c>
      <c r="E23" s="954">
        <v>0</v>
      </c>
      <c r="F23" s="954">
        <v>0</v>
      </c>
      <c r="G23" s="954">
        <v>0</v>
      </c>
      <c r="H23" s="954">
        <v>0</v>
      </c>
    </row>
    <row r="24" spans="1:8">
      <c r="A24" s="958"/>
      <c r="B24" s="953" t="s">
        <v>3103</v>
      </c>
      <c r="C24" s="954">
        <v>40214069554.470001</v>
      </c>
      <c r="D24" s="954">
        <v>41420491641.104103</v>
      </c>
      <c r="E24" s="954">
        <v>42663106390.337227</v>
      </c>
      <c r="F24" s="954">
        <v>43942999582.047348</v>
      </c>
      <c r="G24" s="954">
        <v>45261289569.508766</v>
      </c>
      <c r="H24" s="954">
        <v>46619128256.594032</v>
      </c>
    </row>
    <row r="25" spans="1:8">
      <c r="A25" s="962"/>
      <c r="B25" s="953" t="s">
        <v>3104</v>
      </c>
      <c r="C25" s="954">
        <v>130968900.48999999</v>
      </c>
      <c r="D25" s="954">
        <v>134897967.50470001</v>
      </c>
      <c r="E25" s="954">
        <v>138944906.52984101</v>
      </c>
      <c r="F25" s="954">
        <v>143113253.72573623</v>
      </c>
      <c r="G25" s="954">
        <v>147406651.33750832</v>
      </c>
      <c r="H25" s="954">
        <v>151828850.87763357</v>
      </c>
    </row>
    <row r="26" spans="1:8">
      <c r="A26" s="962"/>
      <c r="B26" s="953" t="s">
        <v>3105</v>
      </c>
      <c r="C26" s="954">
        <v>3812906394.6999998</v>
      </c>
      <c r="D26" s="954">
        <v>3927293586.5409999</v>
      </c>
      <c r="E26" s="954">
        <v>4045112394.1372299</v>
      </c>
      <c r="F26" s="954">
        <v>4166465765.9613471</v>
      </c>
      <c r="G26" s="954">
        <v>4291459738.9401875</v>
      </c>
      <c r="H26" s="954">
        <v>4420203531.1083927</v>
      </c>
    </row>
    <row r="27" spans="1:8">
      <c r="A27" s="962"/>
      <c r="B27" s="953" t="s">
        <v>3106</v>
      </c>
      <c r="C27" s="954">
        <v>0</v>
      </c>
      <c r="D27" s="954">
        <v>0</v>
      </c>
      <c r="E27" s="954">
        <v>0</v>
      </c>
      <c r="F27" s="954">
        <v>0</v>
      </c>
      <c r="G27" s="954">
        <v>0</v>
      </c>
      <c r="H27" s="954">
        <v>0</v>
      </c>
    </row>
    <row r="28" spans="1:8">
      <c r="A28" s="958"/>
      <c r="B28" s="953" t="s">
        <v>3110</v>
      </c>
      <c r="C28" s="954">
        <v>19979324607.02</v>
      </c>
      <c r="D28" s="954">
        <v>20578704345.230602</v>
      </c>
      <c r="E28" s="954">
        <v>21196065475.587521</v>
      </c>
      <c r="F28" s="954">
        <v>21831947439.855148</v>
      </c>
      <c r="G28" s="954">
        <v>22486905863.050804</v>
      </c>
      <c r="H28" s="954">
        <v>23161513038.942329</v>
      </c>
    </row>
    <row r="29" spans="1:8" ht="11.25" customHeight="1">
      <c r="A29" s="958"/>
      <c r="B29" s="953" t="s">
        <v>3108</v>
      </c>
      <c r="C29" s="954">
        <v>1731785384.3399999</v>
      </c>
      <c r="D29" s="954">
        <v>1783738945.8701999</v>
      </c>
      <c r="E29" s="954">
        <v>1837251114.2463059</v>
      </c>
      <c r="F29" s="954">
        <v>1892368647.6736951</v>
      </c>
      <c r="G29" s="954">
        <v>1949139707.1039059</v>
      </c>
      <c r="H29" s="954">
        <v>2007613898.317023</v>
      </c>
    </row>
    <row r="30" spans="1:8">
      <c r="A30" s="958"/>
      <c r="B30" s="953"/>
      <c r="C30" s="959"/>
      <c r="D30" s="959"/>
      <c r="E30" s="959"/>
      <c r="F30" s="959"/>
      <c r="G30" s="959"/>
      <c r="H30" s="954"/>
    </row>
    <row r="31" spans="1:8">
      <c r="A31" s="958"/>
      <c r="B31" s="950" t="s">
        <v>3111</v>
      </c>
      <c r="C31" s="951">
        <f>C9+C20</f>
        <v>92229479716.999985</v>
      </c>
      <c r="D31" s="951">
        <f t="shared" ref="D31:H31" si="2">D9+D20</f>
        <v>94996364108</v>
      </c>
      <c r="E31" s="951">
        <f t="shared" si="2"/>
        <v>97846255031</v>
      </c>
      <c r="F31" s="951">
        <f t="shared" si="2"/>
        <v>100781642682.00002</v>
      </c>
      <c r="G31" s="951">
        <f t="shared" si="2"/>
        <v>103805091962.00003</v>
      </c>
      <c r="H31" s="951">
        <f t="shared" si="2"/>
        <v>106919244722.00002</v>
      </c>
    </row>
    <row r="32" spans="1:8" ht="18.75" thickBot="1">
      <c r="A32" s="958"/>
      <c r="B32" s="963"/>
      <c r="C32" s="964"/>
      <c r="D32" s="964"/>
      <c r="E32" s="964"/>
      <c r="F32" s="964"/>
      <c r="G32" s="964"/>
      <c r="H32" s="964"/>
    </row>
    <row r="33" spans="1:8">
      <c r="A33" s="958"/>
      <c r="B33" s="1949"/>
      <c r="C33" s="1949"/>
      <c r="D33" s="1949"/>
      <c r="E33" s="1949"/>
      <c r="F33" s="1949"/>
      <c r="G33" s="1949"/>
      <c r="H33" s="1949"/>
    </row>
    <row r="34" spans="1:8" ht="18.75">
      <c r="A34" s="965"/>
    </row>
    <row r="35" spans="1:8" ht="18.75">
      <c r="A35" s="965"/>
      <c r="C35" s="966"/>
      <c r="D35" s="966"/>
      <c r="E35" s="966"/>
      <c r="F35" s="966"/>
      <c r="G35" s="966"/>
      <c r="H35" s="966"/>
    </row>
    <row r="36" spans="1:8" ht="18.75">
      <c r="A36" s="965"/>
    </row>
    <row r="37" spans="1:8" ht="18.75">
      <c r="A37" s="965"/>
      <c r="C37" s="966"/>
      <c r="D37" s="967"/>
      <c r="E37" s="967"/>
      <c r="F37" s="967"/>
      <c r="G37" s="967"/>
      <c r="H37" s="967"/>
    </row>
    <row r="39" spans="1:8">
      <c r="D39" s="968"/>
      <c r="E39" s="968"/>
      <c r="F39" s="968"/>
      <c r="G39" s="968"/>
      <c r="H39" s="968"/>
    </row>
    <row r="40" spans="1:8">
      <c r="D40" s="969"/>
      <c r="E40" s="969"/>
      <c r="F40" s="969"/>
      <c r="G40" s="969"/>
      <c r="H40" s="969"/>
    </row>
  </sheetData>
  <mergeCells count="4">
    <mergeCell ref="B5:H5"/>
    <mergeCell ref="B6:H6"/>
    <mergeCell ref="B7:H7"/>
    <mergeCell ref="B33:H33"/>
  </mergeCells>
  <pageMargins left="0.7" right="0.7" top="0.75" bottom="0.75" header="0.3" footer="0.3"/>
  <pageSetup scale="89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zoomScale="98" zoomScaleNormal="98" workbookViewId="0">
      <selection activeCell="J10" sqref="J10"/>
    </sheetView>
  </sheetViews>
  <sheetFormatPr baseColWidth="10" defaultRowHeight="15"/>
  <cols>
    <col min="1" max="1" width="3.5703125" customWidth="1"/>
    <col min="2" max="2" width="37.42578125" customWidth="1"/>
    <col min="3" max="3" width="14.140625" bestFit="1" customWidth="1"/>
    <col min="4" max="4" width="14.42578125" bestFit="1" customWidth="1"/>
    <col min="5" max="5" width="14.5703125" bestFit="1" customWidth="1"/>
    <col min="6" max="6" width="14.7109375" bestFit="1" customWidth="1"/>
    <col min="7" max="9" width="14.5703125" customWidth="1"/>
  </cols>
  <sheetData>
    <row r="1" spans="1:9" ht="18">
      <c r="A1" s="970"/>
      <c r="C1" s="939"/>
      <c r="D1" s="939"/>
      <c r="E1" s="939"/>
      <c r="F1" s="939"/>
      <c r="G1" s="939"/>
      <c r="H1" s="971" t="s">
        <v>3087</v>
      </c>
    </row>
    <row r="2" spans="1:9" ht="26.25" customHeight="1">
      <c r="A2" s="970"/>
      <c r="C2" s="939"/>
      <c r="D2" s="939"/>
      <c r="E2" s="939"/>
      <c r="F2" s="939"/>
      <c r="G2" s="939"/>
      <c r="H2" s="971" t="s">
        <v>3088</v>
      </c>
    </row>
    <row r="3" spans="1:9" ht="18">
      <c r="A3" s="970"/>
      <c r="C3" s="939"/>
      <c r="D3" s="939"/>
      <c r="E3" s="939"/>
      <c r="F3" s="939"/>
      <c r="G3" s="939"/>
      <c r="H3" s="972"/>
    </row>
    <row r="4" spans="1:9" ht="18.75" thickBot="1">
      <c r="A4" s="970"/>
      <c r="C4" s="939"/>
      <c r="D4" s="939"/>
      <c r="E4" s="939"/>
      <c r="F4" s="939"/>
      <c r="G4" s="939"/>
      <c r="H4" s="973" t="s">
        <v>3112</v>
      </c>
    </row>
    <row r="5" spans="1:9">
      <c r="A5" s="970"/>
      <c r="B5" s="1940" t="s">
        <v>3090</v>
      </c>
      <c r="C5" s="1941"/>
      <c r="D5" s="1941"/>
      <c r="E5" s="1941"/>
      <c r="F5" s="1941"/>
      <c r="G5" s="1941"/>
      <c r="H5" s="1942"/>
      <c r="I5" s="974"/>
    </row>
    <row r="6" spans="1:9">
      <c r="A6" s="970"/>
      <c r="B6" s="1943" t="s">
        <v>3113</v>
      </c>
      <c r="C6" s="1944"/>
      <c r="D6" s="1944"/>
      <c r="E6" s="1944"/>
      <c r="F6" s="1944"/>
      <c r="G6" s="1944"/>
      <c r="H6" s="1945"/>
      <c r="I6" s="974"/>
    </row>
    <row r="7" spans="1:9" ht="15.75" thickBot="1">
      <c r="A7" s="970"/>
      <c r="B7" s="1946" t="s">
        <v>2843</v>
      </c>
      <c r="C7" s="1947"/>
      <c r="D7" s="1947"/>
      <c r="E7" s="1947"/>
      <c r="F7" s="1947"/>
      <c r="G7" s="1947"/>
      <c r="H7" s="1948"/>
      <c r="I7" s="974"/>
    </row>
    <row r="8" spans="1:9" ht="15.75" thickBot="1">
      <c r="A8" s="970"/>
      <c r="B8" s="975" t="s">
        <v>3092</v>
      </c>
      <c r="C8" s="976" t="s">
        <v>3114</v>
      </c>
      <c r="D8" s="976" t="s">
        <v>3115</v>
      </c>
      <c r="E8" s="977" t="s">
        <v>3116</v>
      </c>
      <c r="F8" s="977" t="s">
        <v>3117</v>
      </c>
      <c r="G8" s="977" t="s">
        <v>3118</v>
      </c>
      <c r="H8" s="977" t="s">
        <v>3119</v>
      </c>
      <c r="I8" s="978"/>
    </row>
    <row r="9" spans="1:9">
      <c r="A9" s="970"/>
      <c r="B9" s="950" t="s">
        <v>3099</v>
      </c>
      <c r="C9" s="979">
        <f t="shared" ref="C9:G9" si="0">SUM(C10:C18)</f>
        <v>18991007612.450001</v>
      </c>
      <c r="D9" s="979">
        <f t="shared" si="0"/>
        <v>32697171629.299995</v>
      </c>
      <c r="E9" s="979">
        <f t="shared" si="0"/>
        <v>27533215056.150002</v>
      </c>
      <c r="F9" s="979">
        <f t="shared" si="0"/>
        <v>34299053554.68</v>
      </c>
      <c r="G9" s="979">
        <f t="shared" si="0"/>
        <v>21805136914.489998</v>
      </c>
      <c r="H9" s="979">
        <f>SUM(H10:H18)</f>
        <v>28993500730.689999</v>
      </c>
      <c r="I9" s="980"/>
    </row>
    <row r="10" spans="1:9" ht="15" customHeight="1">
      <c r="A10" s="970"/>
      <c r="B10" s="953" t="s">
        <v>3100</v>
      </c>
      <c r="C10" s="981">
        <v>4178589698.8200002</v>
      </c>
      <c r="D10" s="981">
        <v>4054530301.2600002</v>
      </c>
      <c r="E10" s="981">
        <v>5202363206.29</v>
      </c>
      <c r="F10" s="954">
        <v>5534656225.7200003</v>
      </c>
      <c r="G10" s="954">
        <v>5699263928.5699997</v>
      </c>
      <c r="H10" s="954">
        <v>5952319075.6499996</v>
      </c>
      <c r="I10" s="982"/>
    </row>
    <row r="11" spans="1:9">
      <c r="A11" s="970"/>
      <c r="B11" s="953" t="s">
        <v>3101</v>
      </c>
      <c r="C11" s="981">
        <v>411838919.75</v>
      </c>
      <c r="D11" s="981">
        <v>563041586.69000006</v>
      </c>
      <c r="E11" s="981">
        <v>563682671.99000001</v>
      </c>
      <c r="F11" s="954">
        <v>489838740.83999997</v>
      </c>
      <c r="G11" s="954">
        <v>407971114.32999998</v>
      </c>
      <c r="H11" s="954">
        <v>438981393.12</v>
      </c>
      <c r="I11" s="982"/>
    </row>
    <row r="12" spans="1:9">
      <c r="A12" s="970"/>
      <c r="B12" s="953" t="s">
        <v>3102</v>
      </c>
      <c r="C12" s="981">
        <v>2969394702.27</v>
      </c>
      <c r="D12" s="981">
        <v>6227574303.96</v>
      </c>
      <c r="E12" s="981">
        <v>6443140456.0299997</v>
      </c>
      <c r="F12" s="954">
        <v>1898114697.3800001</v>
      </c>
      <c r="G12" s="954">
        <v>1666971816.7</v>
      </c>
      <c r="H12" s="954">
        <v>2315380862.7800002</v>
      </c>
      <c r="I12" s="982"/>
    </row>
    <row r="13" spans="1:9">
      <c r="A13" s="970"/>
      <c r="B13" s="953" t="s">
        <v>3103</v>
      </c>
      <c r="C13" s="981">
        <v>8317850735.1499996</v>
      </c>
      <c r="D13" s="981">
        <v>11005137515.370001</v>
      </c>
      <c r="E13" s="981">
        <v>10469629517.299999</v>
      </c>
      <c r="F13" s="954">
        <v>10855079203.32</v>
      </c>
      <c r="G13" s="954">
        <v>11810313342.16</v>
      </c>
      <c r="H13" s="954">
        <v>16824828930.889999</v>
      </c>
      <c r="I13" s="982"/>
    </row>
    <row r="14" spans="1:9">
      <c r="A14" s="970"/>
      <c r="B14" s="953" t="s">
        <v>3104</v>
      </c>
      <c r="C14" s="981">
        <v>93765855.680000007</v>
      </c>
      <c r="D14" s="981">
        <v>94614101.620000005</v>
      </c>
      <c r="E14" s="981">
        <v>335343690.60000002</v>
      </c>
      <c r="F14" s="954">
        <v>361219615.70999998</v>
      </c>
      <c r="G14" s="954">
        <v>156661379.31</v>
      </c>
      <c r="H14" s="954">
        <v>204443295.91</v>
      </c>
      <c r="I14" s="982"/>
    </row>
    <row r="15" spans="1:9">
      <c r="A15" s="970"/>
      <c r="B15" s="953" t="s">
        <v>3105</v>
      </c>
      <c r="C15" s="981">
        <v>867648199.13</v>
      </c>
      <c r="D15" s="981">
        <v>1671760721.8299999</v>
      </c>
      <c r="E15" s="981">
        <v>1785378688.1800001</v>
      </c>
      <c r="F15" s="954">
        <v>1656514226.8099999</v>
      </c>
      <c r="G15" s="954">
        <v>1365498816.98</v>
      </c>
      <c r="H15" s="954">
        <v>2763381581.1300001</v>
      </c>
      <c r="I15" s="982"/>
    </row>
    <row r="16" spans="1:9">
      <c r="A16" s="970"/>
      <c r="B16" s="953" t="s">
        <v>3106</v>
      </c>
      <c r="C16" s="981">
        <v>0</v>
      </c>
      <c r="D16" s="981">
        <v>0</v>
      </c>
      <c r="E16" s="981">
        <v>0</v>
      </c>
      <c r="F16" s="954">
        <v>0</v>
      </c>
      <c r="G16" s="954">
        <v>0</v>
      </c>
      <c r="H16" s="954">
        <v>0</v>
      </c>
    </row>
    <row r="17" spans="1:9">
      <c r="A17" s="970"/>
      <c r="B17" s="953" t="s">
        <v>3107</v>
      </c>
      <c r="C17" s="981">
        <v>0</v>
      </c>
      <c r="D17" s="981">
        <v>34832719</v>
      </c>
      <c r="E17" s="981">
        <v>34294122</v>
      </c>
      <c r="F17" s="954">
        <v>23775348</v>
      </c>
      <c r="G17" s="954">
        <v>31240056</v>
      </c>
      <c r="H17" s="954">
        <v>29676847</v>
      </c>
      <c r="I17" s="982"/>
    </row>
    <row r="18" spans="1:9" ht="11.25" customHeight="1">
      <c r="A18" s="970"/>
      <c r="B18" s="953" t="s">
        <v>3108</v>
      </c>
      <c r="C18" s="981">
        <v>2151919501.6500001</v>
      </c>
      <c r="D18" s="981">
        <v>9045680379.5699997</v>
      </c>
      <c r="E18" s="981">
        <v>2699382703.7600002</v>
      </c>
      <c r="F18" s="954">
        <v>13479855496.9</v>
      </c>
      <c r="G18" s="954">
        <v>667216460.44000006</v>
      </c>
      <c r="H18" s="954">
        <v>464488744.20999998</v>
      </c>
      <c r="I18" s="982"/>
    </row>
    <row r="19" spans="1:9">
      <c r="A19" s="970"/>
      <c r="B19" s="953"/>
      <c r="C19" s="983"/>
      <c r="D19" s="983"/>
      <c r="E19" s="983"/>
      <c r="F19" s="983"/>
      <c r="G19" s="983"/>
      <c r="H19" s="983"/>
      <c r="I19" s="984"/>
    </row>
    <row r="20" spans="1:9">
      <c r="A20" s="970"/>
      <c r="B20" s="950" t="s">
        <v>3109</v>
      </c>
      <c r="C20" s="979">
        <f t="shared" ref="C20:G20" si="1">SUM(C21:C29)</f>
        <v>55959770212.570007</v>
      </c>
      <c r="D20" s="979">
        <f t="shared" si="1"/>
        <v>56919926775.26001</v>
      </c>
      <c r="E20" s="979">
        <f t="shared" si="1"/>
        <v>57038848672.149994</v>
      </c>
      <c r="F20" s="979">
        <f t="shared" si="1"/>
        <v>57103225429.279999</v>
      </c>
      <c r="G20" s="979">
        <f t="shared" si="1"/>
        <v>59495010263.790001</v>
      </c>
      <c r="H20" s="979">
        <f>SUM(H21:H29)</f>
        <v>62858227956.009995</v>
      </c>
      <c r="I20" s="985"/>
    </row>
    <row r="21" spans="1:9">
      <c r="A21" s="970"/>
      <c r="B21" s="953" t="s">
        <v>3100</v>
      </c>
      <c r="C21" s="954">
        <v>996145013.92999995</v>
      </c>
      <c r="D21" s="954">
        <v>822300915.20000005</v>
      </c>
      <c r="E21" s="954">
        <v>29623487.390000001</v>
      </c>
      <c r="F21" s="954">
        <v>1260275.76</v>
      </c>
      <c r="G21" s="954">
        <v>4386282.55</v>
      </c>
      <c r="H21" s="954">
        <v>0</v>
      </c>
      <c r="I21" s="986"/>
    </row>
    <row r="22" spans="1:9">
      <c r="A22" s="970"/>
      <c r="B22" s="953" t="s">
        <v>3101</v>
      </c>
      <c r="C22" s="954">
        <v>141783178.16999999</v>
      </c>
      <c r="D22" s="954">
        <v>28454724.32</v>
      </c>
      <c r="E22" s="954">
        <v>103745987.48999999</v>
      </c>
      <c r="F22" s="954">
        <v>82074356.530000001</v>
      </c>
      <c r="G22" s="954">
        <v>96511400.420000002</v>
      </c>
      <c r="H22" s="954">
        <v>60214936.060000002</v>
      </c>
      <c r="I22" s="986"/>
    </row>
    <row r="23" spans="1:9">
      <c r="A23" s="970"/>
      <c r="B23" s="953" t="s">
        <v>3102</v>
      </c>
      <c r="C23" s="954">
        <v>320414192.56999999</v>
      </c>
      <c r="D23" s="954">
        <v>367582668.88</v>
      </c>
      <c r="E23" s="954">
        <v>185495511.16</v>
      </c>
      <c r="F23" s="954">
        <v>196252917.22</v>
      </c>
      <c r="G23" s="954">
        <v>199863138.11000001</v>
      </c>
      <c r="H23" s="954">
        <v>120328266.44</v>
      </c>
      <c r="I23" s="986"/>
    </row>
    <row r="24" spans="1:9">
      <c r="A24" s="970"/>
      <c r="B24" s="953" t="s">
        <v>3103</v>
      </c>
      <c r="C24" s="954">
        <v>37380458252.18</v>
      </c>
      <c r="D24" s="954">
        <v>36844642668.910004</v>
      </c>
      <c r="E24" s="954">
        <v>35735843197.529999</v>
      </c>
      <c r="F24" s="954">
        <v>36050061868.029999</v>
      </c>
      <c r="G24" s="954">
        <v>38876342913.860001</v>
      </c>
      <c r="H24" s="954">
        <v>40762929536.18</v>
      </c>
      <c r="I24" s="986"/>
    </row>
    <row r="25" spans="1:9">
      <c r="A25" s="970"/>
      <c r="B25" s="953" t="s">
        <v>3104</v>
      </c>
      <c r="C25" s="954">
        <v>603813669.87</v>
      </c>
      <c r="D25" s="954">
        <v>320256679.36000001</v>
      </c>
      <c r="E25" s="954">
        <v>527968068.63</v>
      </c>
      <c r="F25" s="954">
        <v>224964393.30000001</v>
      </c>
      <c r="G25" s="954">
        <v>506302055.86000001</v>
      </c>
      <c r="H25" s="954">
        <v>257857362.81</v>
      </c>
      <c r="I25" s="986"/>
    </row>
    <row r="26" spans="1:9">
      <c r="A26" s="970"/>
      <c r="B26" s="953" t="s">
        <v>3105</v>
      </c>
      <c r="C26" s="954">
        <v>2332668013.4400001</v>
      </c>
      <c r="D26" s="954">
        <v>3127062581.6799998</v>
      </c>
      <c r="E26" s="954">
        <v>1927346572.77</v>
      </c>
      <c r="F26" s="954">
        <v>1841560251.0999999</v>
      </c>
      <c r="G26" s="954">
        <v>2272283525.6700001</v>
      </c>
      <c r="H26" s="954">
        <v>2354069422.1900001</v>
      </c>
      <c r="I26" s="986"/>
    </row>
    <row r="27" spans="1:9">
      <c r="A27" s="970"/>
      <c r="B27" s="953" t="s">
        <v>3106</v>
      </c>
      <c r="C27" s="954">
        <v>0</v>
      </c>
      <c r="D27" s="954">
        <v>0</v>
      </c>
      <c r="E27" s="954">
        <v>0</v>
      </c>
      <c r="F27" s="954">
        <v>0</v>
      </c>
      <c r="G27" s="954">
        <v>0</v>
      </c>
      <c r="H27" s="954">
        <v>0</v>
      </c>
    </row>
    <row r="28" spans="1:9">
      <c r="A28" s="970"/>
      <c r="B28" s="953" t="s">
        <v>3110</v>
      </c>
      <c r="C28" s="954">
        <v>13078719371.58</v>
      </c>
      <c r="D28" s="954">
        <v>14170695513.66</v>
      </c>
      <c r="E28" s="954">
        <v>16042919612.870001</v>
      </c>
      <c r="F28" s="954">
        <v>16090374617.74</v>
      </c>
      <c r="G28" s="954">
        <v>15705520329.83</v>
      </c>
      <c r="H28" s="954">
        <v>17638672777.049999</v>
      </c>
      <c r="I28" s="986"/>
    </row>
    <row r="29" spans="1:9" ht="11.25" customHeight="1">
      <c r="A29" s="970"/>
      <c r="B29" s="953" t="s">
        <v>3108</v>
      </c>
      <c r="C29" s="954">
        <v>1105768520.8299999</v>
      </c>
      <c r="D29" s="954">
        <v>1238931023.25</v>
      </c>
      <c r="E29" s="954">
        <v>2485906234.3099999</v>
      </c>
      <c r="F29" s="954">
        <v>2616676749.5999999</v>
      </c>
      <c r="G29" s="954">
        <v>1833800617.49</v>
      </c>
      <c r="H29" s="954">
        <v>1664155655.28</v>
      </c>
      <c r="I29" s="986"/>
    </row>
    <row r="30" spans="1:9">
      <c r="A30" s="970"/>
      <c r="B30" s="953"/>
      <c r="C30" s="983"/>
      <c r="D30" s="983"/>
      <c r="E30" s="983"/>
      <c r="F30" s="954"/>
      <c r="G30" s="954"/>
      <c r="H30" s="954"/>
      <c r="I30" s="987"/>
    </row>
    <row r="31" spans="1:9">
      <c r="A31" s="970"/>
      <c r="B31" s="950" t="s">
        <v>3120</v>
      </c>
      <c r="C31" s="979">
        <v>74950777825.020004</v>
      </c>
      <c r="D31" s="979">
        <v>89617098404.559998</v>
      </c>
      <c r="E31" s="979">
        <v>84572063728.299988</v>
      </c>
      <c r="F31" s="979">
        <v>91402278983.959991</v>
      </c>
      <c r="G31" s="979">
        <v>81300147178.279999</v>
      </c>
      <c r="H31" s="979">
        <f>H20+H9</f>
        <v>91851728686.699997</v>
      </c>
      <c r="I31" s="980"/>
    </row>
    <row r="32" spans="1:9" ht="15.75" thickBot="1">
      <c r="A32" s="970"/>
      <c r="B32" s="963"/>
      <c r="C32" s="964"/>
      <c r="D32" s="964"/>
      <c r="E32" s="964"/>
      <c r="F32" s="964"/>
      <c r="G32" s="964"/>
      <c r="H32" s="964"/>
      <c r="I32" s="988"/>
    </row>
    <row r="33" spans="1:9" ht="20.45" customHeight="1">
      <c r="A33" s="970"/>
      <c r="B33" s="1950" t="s">
        <v>3121</v>
      </c>
      <c r="C33" s="1951"/>
      <c r="D33" s="1951"/>
      <c r="E33" s="1951"/>
      <c r="F33" s="1951"/>
      <c r="G33" s="989"/>
      <c r="H33" s="989"/>
      <c r="I33" s="990"/>
    </row>
    <row r="34" spans="1:9" ht="18">
      <c r="B34" s="940"/>
      <c r="C34" s="940"/>
      <c r="D34" s="940"/>
      <c r="E34" s="940"/>
      <c r="F34" s="940"/>
      <c r="G34" s="940"/>
      <c r="H34" s="940"/>
    </row>
  </sheetData>
  <mergeCells count="4">
    <mergeCell ref="B5:H5"/>
    <mergeCell ref="B6:H6"/>
    <mergeCell ref="B7:H7"/>
    <mergeCell ref="B33:F33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J62"/>
  <sheetViews>
    <sheetView showGridLines="0" zoomScaleNormal="100" workbookViewId="0">
      <selection activeCell="I56" sqref="I56"/>
    </sheetView>
  </sheetViews>
  <sheetFormatPr baseColWidth="10" defaultRowHeight="12.75"/>
  <cols>
    <col min="1" max="1" width="42.140625" style="303" customWidth="1"/>
    <col min="2" max="2" width="12.7109375" style="102" customWidth="1"/>
    <col min="3" max="3" width="15.140625" style="102" customWidth="1"/>
    <col min="4" max="4" width="14" style="102" customWidth="1"/>
    <col min="5" max="5" width="12.140625" style="102" customWidth="1"/>
    <col min="6" max="6" width="10" style="102" customWidth="1"/>
    <col min="7" max="7" width="9.28515625" style="102" customWidth="1"/>
    <col min="8" max="8" width="18.140625" style="102" bestFit="1" customWidth="1"/>
    <col min="9" max="9" width="14.140625" style="102" customWidth="1"/>
    <col min="10" max="10" width="6.28515625" style="102" customWidth="1"/>
    <col min="11" max="12" width="11.42578125" style="102"/>
    <col min="13" max="13" width="27" style="102" customWidth="1"/>
    <col min="14" max="20" width="11.42578125" style="102"/>
    <col min="21" max="21" width="35.5703125" style="102" customWidth="1"/>
    <col min="22" max="244" width="11.42578125" style="102"/>
    <col min="245" max="245" width="34.42578125" style="102" customWidth="1"/>
    <col min="246" max="246" width="12.7109375" style="102" customWidth="1"/>
    <col min="247" max="247" width="10.85546875" style="102" customWidth="1"/>
    <col min="248" max="248" width="10.42578125" style="102" customWidth="1"/>
    <col min="249" max="249" width="12.140625" style="102" customWidth="1"/>
    <col min="250" max="250" width="10" style="102" customWidth="1"/>
    <col min="251" max="251" width="9.28515625" style="102" customWidth="1"/>
    <col min="252" max="252" width="12.28515625" style="102" bestFit="1" customWidth="1"/>
    <col min="253" max="253" width="28.7109375" style="102" customWidth="1"/>
    <col min="254" max="255" width="11.5703125" style="102" bestFit="1" customWidth="1"/>
    <col min="256" max="260" width="11.42578125" style="102"/>
    <col min="261" max="261" width="23.5703125" style="102" customWidth="1"/>
    <col min="262" max="268" width="11.42578125" style="102"/>
    <col min="269" max="269" width="27" style="102" customWidth="1"/>
    <col min="270" max="276" width="11.42578125" style="102"/>
    <col min="277" max="277" width="35.5703125" style="102" customWidth="1"/>
    <col min="278" max="500" width="11.42578125" style="102"/>
    <col min="501" max="501" width="34.42578125" style="102" customWidth="1"/>
    <col min="502" max="502" width="12.7109375" style="102" customWidth="1"/>
    <col min="503" max="503" width="10.85546875" style="102" customWidth="1"/>
    <col min="504" max="504" width="10.42578125" style="102" customWidth="1"/>
    <col min="505" max="505" width="12.140625" style="102" customWidth="1"/>
    <col min="506" max="506" width="10" style="102" customWidth="1"/>
    <col min="507" max="507" width="9.28515625" style="102" customWidth="1"/>
    <col min="508" max="508" width="12.28515625" style="102" bestFit="1" customWidth="1"/>
    <col min="509" max="509" width="28.7109375" style="102" customWidth="1"/>
    <col min="510" max="511" width="11.5703125" style="102" bestFit="1" customWidth="1"/>
    <col min="512" max="516" width="11.42578125" style="102"/>
    <col min="517" max="517" width="23.5703125" style="102" customWidth="1"/>
    <col min="518" max="524" width="11.42578125" style="102"/>
    <col min="525" max="525" width="27" style="102" customWidth="1"/>
    <col min="526" max="532" width="11.42578125" style="102"/>
    <col min="533" max="533" width="35.5703125" style="102" customWidth="1"/>
    <col min="534" max="756" width="11.42578125" style="102"/>
    <col min="757" max="757" width="34.42578125" style="102" customWidth="1"/>
    <col min="758" max="758" width="12.7109375" style="102" customWidth="1"/>
    <col min="759" max="759" width="10.85546875" style="102" customWidth="1"/>
    <col min="760" max="760" width="10.42578125" style="102" customWidth="1"/>
    <col min="761" max="761" width="12.140625" style="102" customWidth="1"/>
    <col min="762" max="762" width="10" style="102" customWidth="1"/>
    <col min="763" max="763" width="9.28515625" style="102" customWidth="1"/>
    <col min="764" max="764" width="12.28515625" style="102" bestFit="1" customWidth="1"/>
    <col min="765" max="765" width="28.7109375" style="102" customWidth="1"/>
    <col min="766" max="767" width="11.5703125" style="102" bestFit="1" customWidth="1"/>
    <col min="768" max="772" width="11.42578125" style="102"/>
    <col min="773" max="773" width="23.5703125" style="102" customWidth="1"/>
    <col min="774" max="780" width="11.42578125" style="102"/>
    <col min="781" max="781" width="27" style="102" customWidth="1"/>
    <col min="782" max="788" width="11.42578125" style="102"/>
    <col min="789" max="789" width="35.5703125" style="102" customWidth="1"/>
    <col min="790" max="1012" width="11.42578125" style="102"/>
    <col min="1013" max="1013" width="34.42578125" style="102" customWidth="1"/>
    <col min="1014" max="1014" width="12.7109375" style="102" customWidth="1"/>
    <col min="1015" max="1015" width="10.85546875" style="102" customWidth="1"/>
    <col min="1016" max="1016" width="10.42578125" style="102" customWidth="1"/>
    <col min="1017" max="1017" width="12.140625" style="102" customWidth="1"/>
    <col min="1018" max="1018" width="10" style="102" customWidth="1"/>
    <col min="1019" max="1019" width="9.28515625" style="102" customWidth="1"/>
    <col min="1020" max="1020" width="12.28515625" style="102" bestFit="1" customWidth="1"/>
    <col min="1021" max="1021" width="28.7109375" style="102" customWidth="1"/>
    <col min="1022" max="1023" width="11.5703125" style="102" bestFit="1" customWidth="1"/>
    <col min="1024" max="1028" width="11.42578125" style="102"/>
    <col min="1029" max="1029" width="23.5703125" style="102" customWidth="1"/>
    <col min="1030" max="1036" width="11.42578125" style="102"/>
    <col min="1037" max="1037" width="27" style="102" customWidth="1"/>
    <col min="1038" max="1044" width="11.42578125" style="102"/>
    <col min="1045" max="1045" width="35.5703125" style="102" customWidth="1"/>
    <col min="1046" max="1268" width="11.42578125" style="102"/>
    <col min="1269" max="1269" width="34.42578125" style="102" customWidth="1"/>
    <col min="1270" max="1270" width="12.7109375" style="102" customWidth="1"/>
    <col min="1271" max="1271" width="10.85546875" style="102" customWidth="1"/>
    <col min="1272" max="1272" width="10.42578125" style="102" customWidth="1"/>
    <col min="1273" max="1273" width="12.140625" style="102" customWidth="1"/>
    <col min="1274" max="1274" width="10" style="102" customWidth="1"/>
    <col min="1275" max="1275" width="9.28515625" style="102" customWidth="1"/>
    <col min="1276" max="1276" width="12.28515625" style="102" bestFit="1" customWidth="1"/>
    <col min="1277" max="1277" width="28.7109375" style="102" customWidth="1"/>
    <col min="1278" max="1279" width="11.5703125" style="102" bestFit="1" customWidth="1"/>
    <col min="1280" max="1284" width="11.42578125" style="102"/>
    <col min="1285" max="1285" width="23.5703125" style="102" customWidth="1"/>
    <col min="1286" max="1292" width="11.42578125" style="102"/>
    <col min="1293" max="1293" width="27" style="102" customWidth="1"/>
    <col min="1294" max="1300" width="11.42578125" style="102"/>
    <col min="1301" max="1301" width="35.5703125" style="102" customWidth="1"/>
    <col min="1302" max="1524" width="11.42578125" style="102"/>
    <col min="1525" max="1525" width="34.42578125" style="102" customWidth="1"/>
    <col min="1526" max="1526" width="12.7109375" style="102" customWidth="1"/>
    <col min="1527" max="1527" width="10.85546875" style="102" customWidth="1"/>
    <col min="1528" max="1528" width="10.42578125" style="102" customWidth="1"/>
    <col min="1529" max="1529" width="12.140625" style="102" customWidth="1"/>
    <col min="1530" max="1530" width="10" style="102" customWidth="1"/>
    <col min="1531" max="1531" width="9.28515625" style="102" customWidth="1"/>
    <col min="1532" max="1532" width="12.28515625" style="102" bestFit="1" customWidth="1"/>
    <col min="1533" max="1533" width="28.7109375" style="102" customWidth="1"/>
    <col min="1534" max="1535" width="11.5703125" style="102" bestFit="1" customWidth="1"/>
    <col min="1536" max="1540" width="11.42578125" style="102"/>
    <col min="1541" max="1541" width="23.5703125" style="102" customWidth="1"/>
    <col min="1542" max="1548" width="11.42578125" style="102"/>
    <col min="1549" max="1549" width="27" style="102" customWidth="1"/>
    <col min="1550" max="1556" width="11.42578125" style="102"/>
    <col min="1557" max="1557" width="35.5703125" style="102" customWidth="1"/>
    <col min="1558" max="1780" width="11.42578125" style="102"/>
    <col min="1781" max="1781" width="34.42578125" style="102" customWidth="1"/>
    <col min="1782" max="1782" width="12.7109375" style="102" customWidth="1"/>
    <col min="1783" max="1783" width="10.85546875" style="102" customWidth="1"/>
    <col min="1784" max="1784" width="10.42578125" style="102" customWidth="1"/>
    <col min="1785" max="1785" width="12.140625" style="102" customWidth="1"/>
    <col min="1786" max="1786" width="10" style="102" customWidth="1"/>
    <col min="1787" max="1787" width="9.28515625" style="102" customWidth="1"/>
    <col min="1788" max="1788" width="12.28515625" style="102" bestFit="1" customWidth="1"/>
    <col min="1789" max="1789" width="28.7109375" style="102" customWidth="1"/>
    <col min="1790" max="1791" width="11.5703125" style="102" bestFit="1" customWidth="1"/>
    <col min="1792" max="1796" width="11.42578125" style="102"/>
    <col min="1797" max="1797" width="23.5703125" style="102" customWidth="1"/>
    <col min="1798" max="1804" width="11.42578125" style="102"/>
    <col min="1805" max="1805" width="27" style="102" customWidth="1"/>
    <col min="1806" max="1812" width="11.42578125" style="102"/>
    <col min="1813" max="1813" width="35.5703125" style="102" customWidth="1"/>
    <col min="1814" max="2036" width="11.42578125" style="102"/>
    <col min="2037" max="2037" width="34.42578125" style="102" customWidth="1"/>
    <col min="2038" max="2038" width="12.7109375" style="102" customWidth="1"/>
    <col min="2039" max="2039" width="10.85546875" style="102" customWidth="1"/>
    <col min="2040" max="2040" width="10.42578125" style="102" customWidth="1"/>
    <col min="2041" max="2041" width="12.140625" style="102" customWidth="1"/>
    <col min="2042" max="2042" width="10" style="102" customWidth="1"/>
    <col min="2043" max="2043" width="9.28515625" style="102" customWidth="1"/>
    <col min="2044" max="2044" width="12.28515625" style="102" bestFit="1" customWidth="1"/>
    <col min="2045" max="2045" width="28.7109375" style="102" customWidth="1"/>
    <col min="2046" max="2047" width="11.5703125" style="102" bestFit="1" customWidth="1"/>
    <col min="2048" max="2052" width="11.42578125" style="102"/>
    <col min="2053" max="2053" width="23.5703125" style="102" customWidth="1"/>
    <col min="2054" max="2060" width="11.42578125" style="102"/>
    <col min="2061" max="2061" width="27" style="102" customWidth="1"/>
    <col min="2062" max="2068" width="11.42578125" style="102"/>
    <col min="2069" max="2069" width="35.5703125" style="102" customWidth="1"/>
    <col min="2070" max="2292" width="11.42578125" style="102"/>
    <col min="2293" max="2293" width="34.42578125" style="102" customWidth="1"/>
    <col min="2294" max="2294" width="12.7109375" style="102" customWidth="1"/>
    <col min="2295" max="2295" width="10.85546875" style="102" customWidth="1"/>
    <col min="2296" max="2296" width="10.42578125" style="102" customWidth="1"/>
    <col min="2297" max="2297" width="12.140625" style="102" customWidth="1"/>
    <col min="2298" max="2298" width="10" style="102" customWidth="1"/>
    <col min="2299" max="2299" width="9.28515625" style="102" customWidth="1"/>
    <col min="2300" max="2300" width="12.28515625" style="102" bestFit="1" customWidth="1"/>
    <col min="2301" max="2301" width="28.7109375" style="102" customWidth="1"/>
    <col min="2302" max="2303" width="11.5703125" style="102" bestFit="1" customWidth="1"/>
    <col min="2304" max="2308" width="11.42578125" style="102"/>
    <col min="2309" max="2309" width="23.5703125" style="102" customWidth="1"/>
    <col min="2310" max="2316" width="11.42578125" style="102"/>
    <col min="2317" max="2317" width="27" style="102" customWidth="1"/>
    <col min="2318" max="2324" width="11.42578125" style="102"/>
    <col min="2325" max="2325" width="35.5703125" style="102" customWidth="1"/>
    <col min="2326" max="2548" width="11.42578125" style="102"/>
    <col min="2549" max="2549" width="34.42578125" style="102" customWidth="1"/>
    <col min="2550" max="2550" width="12.7109375" style="102" customWidth="1"/>
    <col min="2551" max="2551" width="10.85546875" style="102" customWidth="1"/>
    <col min="2552" max="2552" width="10.42578125" style="102" customWidth="1"/>
    <col min="2553" max="2553" width="12.140625" style="102" customWidth="1"/>
    <col min="2554" max="2554" width="10" style="102" customWidth="1"/>
    <col min="2555" max="2555" width="9.28515625" style="102" customWidth="1"/>
    <col min="2556" max="2556" width="12.28515625" style="102" bestFit="1" customWidth="1"/>
    <col min="2557" max="2557" width="28.7109375" style="102" customWidth="1"/>
    <col min="2558" max="2559" width="11.5703125" style="102" bestFit="1" customWidth="1"/>
    <col min="2560" max="2564" width="11.42578125" style="102"/>
    <col min="2565" max="2565" width="23.5703125" style="102" customWidth="1"/>
    <col min="2566" max="2572" width="11.42578125" style="102"/>
    <col min="2573" max="2573" width="27" style="102" customWidth="1"/>
    <col min="2574" max="2580" width="11.42578125" style="102"/>
    <col min="2581" max="2581" width="35.5703125" style="102" customWidth="1"/>
    <col min="2582" max="2804" width="11.42578125" style="102"/>
    <col min="2805" max="2805" width="34.42578125" style="102" customWidth="1"/>
    <col min="2806" max="2806" width="12.7109375" style="102" customWidth="1"/>
    <col min="2807" max="2807" width="10.85546875" style="102" customWidth="1"/>
    <col min="2808" max="2808" width="10.42578125" style="102" customWidth="1"/>
    <col min="2809" max="2809" width="12.140625" style="102" customWidth="1"/>
    <col min="2810" max="2810" width="10" style="102" customWidth="1"/>
    <col min="2811" max="2811" width="9.28515625" style="102" customWidth="1"/>
    <col min="2812" max="2812" width="12.28515625" style="102" bestFit="1" customWidth="1"/>
    <col min="2813" max="2813" width="28.7109375" style="102" customWidth="1"/>
    <col min="2814" max="2815" width="11.5703125" style="102" bestFit="1" customWidth="1"/>
    <col min="2816" max="2820" width="11.42578125" style="102"/>
    <col min="2821" max="2821" width="23.5703125" style="102" customWidth="1"/>
    <col min="2822" max="2828" width="11.42578125" style="102"/>
    <col min="2829" max="2829" width="27" style="102" customWidth="1"/>
    <col min="2830" max="2836" width="11.42578125" style="102"/>
    <col min="2837" max="2837" width="35.5703125" style="102" customWidth="1"/>
    <col min="2838" max="3060" width="11.42578125" style="102"/>
    <col min="3061" max="3061" width="34.42578125" style="102" customWidth="1"/>
    <col min="3062" max="3062" width="12.7109375" style="102" customWidth="1"/>
    <col min="3063" max="3063" width="10.85546875" style="102" customWidth="1"/>
    <col min="3064" max="3064" width="10.42578125" style="102" customWidth="1"/>
    <col min="3065" max="3065" width="12.140625" style="102" customWidth="1"/>
    <col min="3066" max="3066" width="10" style="102" customWidth="1"/>
    <col min="3067" max="3067" width="9.28515625" style="102" customWidth="1"/>
    <col min="3068" max="3068" width="12.28515625" style="102" bestFit="1" customWidth="1"/>
    <col min="3069" max="3069" width="28.7109375" style="102" customWidth="1"/>
    <col min="3070" max="3071" width="11.5703125" style="102" bestFit="1" customWidth="1"/>
    <col min="3072" max="3076" width="11.42578125" style="102"/>
    <col min="3077" max="3077" width="23.5703125" style="102" customWidth="1"/>
    <col min="3078" max="3084" width="11.42578125" style="102"/>
    <col min="3085" max="3085" width="27" style="102" customWidth="1"/>
    <col min="3086" max="3092" width="11.42578125" style="102"/>
    <col min="3093" max="3093" width="35.5703125" style="102" customWidth="1"/>
    <col min="3094" max="3316" width="11.42578125" style="102"/>
    <col min="3317" max="3317" width="34.42578125" style="102" customWidth="1"/>
    <col min="3318" max="3318" width="12.7109375" style="102" customWidth="1"/>
    <col min="3319" max="3319" width="10.85546875" style="102" customWidth="1"/>
    <col min="3320" max="3320" width="10.42578125" style="102" customWidth="1"/>
    <col min="3321" max="3321" width="12.140625" style="102" customWidth="1"/>
    <col min="3322" max="3322" width="10" style="102" customWidth="1"/>
    <col min="3323" max="3323" width="9.28515625" style="102" customWidth="1"/>
    <col min="3324" max="3324" width="12.28515625" style="102" bestFit="1" customWidth="1"/>
    <col min="3325" max="3325" width="28.7109375" style="102" customWidth="1"/>
    <col min="3326" max="3327" width="11.5703125" style="102" bestFit="1" customWidth="1"/>
    <col min="3328" max="3332" width="11.42578125" style="102"/>
    <col min="3333" max="3333" width="23.5703125" style="102" customWidth="1"/>
    <col min="3334" max="3340" width="11.42578125" style="102"/>
    <col min="3341" max="3341" width="27" style="102" customWidth="1"/>
    <col min="3342" max="3348" width="11.42578125" style="102"/>
    <col min="3349" max="3349" width="35.5703125" style="102" customWidth="1"/>
    <col min="3350" max="3572" width="11.42578125" style="102"/>
    <col min="3573" max="3573" width="34.42578125" style="102" customWidth="1"/>
    <col min="3574" max="3574" width="12.7109375" style="102" customWidth="1"/>
    <col min="3575" max="3575" width="10.85546875" style="102" customWidth="1"/>
    <col min="3576" max="3576" width="10.42578125" style="102" customWidth="1"/>
    <col min="3577" max="3577" width="12.140625" style="102" customWidth="1"/>
    <col min="3578" max="3578" width="10" style="102" customWidth="1"/>
    <col min="3579" max="3579" width="9.28515625" style="102" customWidth="1"/>
    <col min="3580" max="3580" width="12.28515625" style="102" bestFit="1" customWidth="1"/>
    <col min="3581" max="3581" width="28.7109375" style="102" customWidth="1"/>
    <col min="3582" max="3583" width="11.5703125" style="102" bestFit="1" customWidth="1"/>
    <col min="3584" max="3588" width="11.42578125" style="102"/>
    <col min="3589" max="3589" width="23.5703125" style="102" customWidth="1"/>
    <col min="3590" max="3596" width="11.42578125" style="102"/>
    <col min="3597" max="3597" width="27" style="102" customWidth="1"/>
    <col min="3598" max="3604" width="11.42578125" style="102"/>
    <col min="3605" max="3605" width="35.5703125" style="102" customWidth="1"/>
    <col min="3606" max="3828" width="11.42578125" style="102"/>
    <col min="3829" max="3829" width="34.42578125" style="102" customWidth="1"/>
    <col min="3830" max="3830" width="12.7109375" style="102" customWidth="1"/>
    <col min="3831" max="3831" width="10.85546875" style="102" customWidth="1"/>
    <col min="3832" max="3832" width="10.42578125" style="102" customWidth="1"/>
    <col min="3833" max="3833" width="12.140625" style="102" customWidth="1"/>
    <col min="3834" max="3834" width="10" style="102" customWidth="1"/>
    <col min="3835" max="3835" width="9.28515625" style="102" customWidth="1"/>
    <col min="3836" max="3836" width="12.28515625" style="102" bestFit="1" customWidth="1"/>
    <col min="3837" max="3837" width="28.7109375" style="102" customWidth="1"/>
    <col min="3838" max="3839" width="11.5703125" style="102" bestFit="1" customWidth="1"/>
    <col min="3840" max="3844" width="11.42578125" style="102"/>
    <col min="3845" max="3845" width="23.5703125" style="102" customWidth="1"/>
    <col min="3846" max="3852" width="11.42578125" style="102"/>
    <col min="3853" max="3853" width="27" style="102" customWidth="1"/>
    <col min="3854" max="3860" width="11.42578125" style="102"/>
    <col min="3861" max="3861" width="35.5703125" style="102" customWidth="1"/>
    <col min="3862" max="4084" width="11.42578125" style="102"/>
    <col min="4085" max="4085" width="34.42578125" style="102" customWidth="1"/>
    <col min="4086" max="4086" width="12.7109375" style="102" customWidth="1"/>
    <col min="4087" max="4087" width="10.85546875" style="102" customWidth="1"/>
    <col min="4088" max="4088" width="10.42578125" style="102" customWidth="1"/>
    <col min="4089" max="4089" width="12.140625" style="102" customWidth="1"/>
    <col min="4090" max="4090" width="10" style="102" customWidth="1"/>
    <col min="4091" max="4091" width="9.28515625" style="102" customWidth="1"/>
    <col min="4092" max="4092" width="12.28515625" style="102" bestFit="1" customWidth="1"/>
    <col min="4093" max="4093" width="28.7109375" style="102" customWidth="1"/>
    <col min="4094" max="4095" width="11.5703125" style="102" bestFit="1" customWidth="1"/>
    <col min="4096" max="4100" width="11.42578125" style="102"/>
    <col min="4101" max="4101" width="23.5703125" style="102" customWidth="1"/>
    <col min="4102" max="4108" width="11.42578125" style="102"/>
    <col min="4109" max="4109" width="27" style="102" customWidth="1"/>
    <col min="4110" max="4116" width="11.42578125" style="102"/>
    <col min="4117" max="4117" width="35.5703125" style="102" customWidth="1"/>
    <col min="4118" max="4340" width="11.42578125" style="102"/>
    <col min="4341" max="4341" width="34.42578125" style="102" customWidth="1"/>
    <col min="4342" max="4342" width="12.7109375" style="102" customWidth="1"/>
    <col min="4343" max="4343" width="10.85546875" style="102" customWidth="1"/>
    <col min="4344" max="4344" width="10.42578125" style="102" customWidth="1"/>
    <col min="4345" max="4345" width="12.140625" style="102" customWidth="1"/>
    <col min="4346" max="4346" width="10" style="102" customWidth="1"/>
    <col min="4347" max="4347" width="9.28515625" style="102" customWidth="1"/>
    <col min="4348" max="4348" width="12.28515625" style="102" bestFit="1" customWidth="1"/>
    <col min="4349" max="4349" width="28.7109375" style="102" customWidth="1"/>
    <col min="4350" max="4351" width="11.5703125" style="102" bestFit="1" customWidth="1"/>
    <col min="4352" max="4356" width="11.42578125" style="102"/>
    <col min="4357" max="4357" width="23.5703125" style="102" customWidth="1"/>
    <col min="4358" max="4364" width="11.42578125" style="102"/>
    <col min="4365" max="4365" width="27" style="102" customWidth="1"/>
    <col min="4366" max="4372" width="11.42578125" style="102"/>
    <col min="4373" max="4373" width="35.5703125" style="102" customWidth="1"/>
    <col min="4374" max="4596" width="11.42578125" style="102"/>
    <col min="4597" max="4597" width="34.42578125" style="102" customWidth="1"/>
    <col min="4598" max="4598" width="12.7109375" style="102" customWidth="1"/>
    <col min="4599" max="4599" width="10.85546875" style="102" customWidth="1"/>
    <col min="4600" max="4600" width="10.42578125" style="102" customWidth="1"/>
    <col min="4601" max="4601" width="12.140625" style="102" customWidth="1"/>
    <col min="4602" max="4602" width="10" style="102" customWidth="1"/>
    <col min="4603" max="4603" width="9.28515625" style="102" customWidth="1"/>
    <col min="4604" max="4604" width="12.28515625" style="102" bestFit="1" customWidth="1"/>
    <col min="4605" max="4605" width="28.7109375" style="102" customWidth="1"/>
    <col min="4606" max="4607" width="11.5703125" style="102" bestFit="1" customWidth="1"/>
    <col min="4608" max="4612" width="11.42578125" style="102"/>
    <col min="4613" max="4613" width="23.5703125" style="102" customWidth="1"/>
    <col min="4614" max="4620" width="11.42578125" style="102"/>
    <col min="4621" max="4621" width="27" style="102" customWidth="1"/>
    <col min="4622" max="4628" width="11.42578125" style="102"/>
    <col min="4629" max="4629" width="35.5703125" style="102" customWidth="1"/>
    <col min="4630" max="4852" width="11.42578125" style="102"/>
    <col min="4853" max="4853" width="34.42578125" style="102" customWidth="1"/>
    <col min="4854" max="4854" width="12.7109375" style="102" customWidth="1"/>
    <col min="4855" max="4855" width="10.85546875" style="102" customWidth="1"/>
    <col min="4856" max="4856" width="10.42578125" style="102" customWidth="1"/>
    <col min="4857" max="4857" width="12.140625" style="102" customWidth="1"/>
    <col min="4858" max="4858" width="10" style="102" customWidth="1"/>
    <col min="4859" max="4859" width="9.28515625" style="102" customWidth="1"/>
    <col min="4860" max="4860" width="12.28515625" style="102" bestFit="1" customWidth="1"/>
    <col min="4861" max="4861" width="28.7109375" style="102" customWidth="1"/>
    <col min="4862" max="4863" width="11.5703125" style="102" bestFit="1" customWidth="1"/>
    <col min="4864" max="4868" width="11.42578125" style="102"/>
    <col min="4869" max="4869" width="23.5703125" style="102" customWidth="1"/>
    <col min="4870" max="4876" width="11.42578125" style="102"/>
    <col min="4877" max="4877" width="27" style="102" customWidth="1"/>
    <col min="4878" max="4884" width="11.42578125" style="102"/>
    <col min="4885" max="4885" width="35.5703125" style="102" customWidth="1"/>
    <col min="4886" max="5108" width="11.42578125" style="102"/>
    <col min="5109" max="5109" width="34.42578125" style="102" customWidth="1"/>
    <col min="5110" max="5110" width="12.7109375" style="102" customWidth="1"/>
    <col min="5111" max="5111" width="10.85546875" style="102" customWidth="1"/>
    <col min="5112" max="5112" width="10.42578125" style="102" customWidth="1"/>
    <col min="5113" max="5113" width="12.140625" style="102" customWidth="1"/>
    <col min="5114" max="5114" width="10" style="102" customWidth="1"/>
    <col min="5115" max="5115" width="9.28515625" style="102" customWidth="1"/>
    <col min="5116" max="5116" width="12.28515625" style="102" bestFit="1" customWidth="1"/>
    <col min="5117" max="5117" width="28.7109375" style="102" customWidth="1"/>
    <col min="5118" max="5119" width="11.5703125" style="102" bestFit="1" customWidth="1"/>
    <col min="5120" max="5124" width="11.42578125" style="102"/>
    <col min="5125" max="5125" width="23.5703125" style="102" customWidth="1"/>
    <col min="5126" max="5132" width="11.42578125" style="102"/>
    <col min="5133" max="5133" width="27" style="102" customWidth="1"/>
    <col min="5134" max="5140" width="11.42578125" style="102"/>
    <col min="5141" max="5141" width="35.5703125" style="102" customWidth="1"/>
    <col min="5142" max="5364" width="11.42578125" style="102"/>
    <col min="5365" max="5365" width="34.42578125" style="102" customWidth="1"/>
    <col min="5366" max="5366" width="12.7109375" style="102" customWidth="1"/>
    <col min="5367" max="5367" width="10.85546875" style="102" customWidth="1"/>
    <col min="5368" max="5368" width="10.42578125" style="102" customWidth="1"/>
    <col min="5369" max="5369" width="12.140625" style="102" customWidth="1"/>
    <col min="5370" max="5370" width="10" style="102" customWidth="1"/>
    <col min="5371" max="5371" width="9.28515625" style="102" customWidth="1"/>
    <col min="5372" max="5372" width="12.28515625" style="102" bestFit="1" customWidth="1"/>
    <col min="5373" max="5373" width="28.7109375" style="102" customWidth="1"/>
    <col min="5374" max="5375" width="11.5703125" style="102" bestFit="1" customWidth="1"/>
    <col min="5376" max="5380" width="11.42578125" style="102"/>
    <col min="5381" max="5381" width="23.5703125" style="102" customWidth="1"/>
    <col min="5382" max="5388" width="11.42578125" style="102"/>
    <col min="5389" max="5389" width="27" style="102" customWidth="1"/>
    <col min="5390" max="5396" width="11.42578125" style="102"/>
    <col min="5397" max="5397" width="35.5703125" style="102" customWidth="1"/>
    <col min="5398" max="5620" width="11.42578125" style="102"/>
    <col min="5621" max="5621" width="34.42578125" style="102" customWidth="1"/>
    <col min="5622" max="5622" width="12.7109375" style="102" customWidth="1"/>
    <col min="5623" max="5623" width="10.85546875" style="102" customWidth="1"/>
    <col min="5624" max="5624" width="10.42578125" style="102" customWidth="1"/>
    <col min="5625" max="5625" width="12.140625" style="102" customWidth="1"/>
    <col min="5626" max="5626" width="10" style="102" customWidth="1"/>
    <col min="5627" max="5627" width="9.28515625" style="102" customWidth="1"/>
    <col min="5628" max="5628" width="12.28515625" style="102" bestFit="1" customWidth="1"/>
    <col min="5629" max="5629" width="28.7109375" style="102" customWidth="1"/>
    <col min="5630" max="5631" width="11.5703125" style="102" bestFit="1" customWidth="1"/>
    <col min="5632" max="5636" width="11.42578125" style="102"/>
    <col min="5637" max="5637" width="23.5703125" style="102" customWidth="1"/>
    <col min="5638" max="5644" width="11.42578125" style="102"/>
    <col min="5645" max="5645" width="27" style="102" customWidth="1"/>
    <col min="5646" max="5652" width="11.42578125" style="102"/>
    <col min="5653" max="5653" width="35.5703125" style="102" customWidth="1"/>
    <col min="5654" max="5876" width="11.42578125" style="102"/>
    <col min="5877" max="5877" width="34.42578125" style="102" customWidth="1"/>
    <col min="5878" max="5878" width="12.7109375" style="102" customWidth="1"/>
    <col min="5879" max="5879" width="10.85546875" style="102" customWidth="1"/>
    <col min="5880" max="5880" width="10.42578125" style="102" customWidth="1"/>
    <col min="5881" max="5881" width="12.140625" style="102" customWidth="1"/>
    <col min="5882" max="5882" width="10" style="102" customWidth="1"/>
    <col min="5883" max="5883" width="9.28515625" style="102" customWidth="1"/>
    <col min="5884" max="5884" width="12.28515625" style="102" bestFit="1" customWidth="1"/>
    <col min="5885" max="5885" width="28.7109375" style="102" customWidth="1"/>
    <col min="5886" max="5887" width="11.5703125" style="102" bestFit="1" customWidth="1"/>
    <col min="5888" max="5892" width="11.42578125" style="102"/>
    <col min="5893" max="5893" width="23.5703125" style="102" customWidth="1"/>
    <col min="5894" max="5900" width="11.42578125" style="102"/>
    <col min="5901" max="5901" width="27" style="102" customWidth="1"/>
    <col min="5902" max="5908" width="11.42578125" style="102"/>
    <col min="5909" max="5909" width="35.5703125" style="102" customWidth="1"/>
    <col min="5910" max="6132" width="11.42578125" style="102"/>
    <col min="6133" max="6133" width="34.42578125" style="102" customWidth="1"/>
    <col min="6134" max="6134" width="12.7109375" style="102" customWidth="1"/>
    <col min="6135" max="6135" width="10.85546875" style="102" customWidth="1"/>
    <col min="6136" max="6136" width="10.42578125" style="102" customWidth="1"/>
    <col min="6137" max="6137" width="12.140625" style="102" customWidth="1"/>
    <col min="6138" max="6138" width="10" style="102" customWidth="1"/>
    <col min="6139" max="6139" width="9.28515625" style="102" customWidth="1"/>
    <col min="6140" max="6140" width="12.28515625" style="102" bestFit="1" customWidth="1"/>
    <col min="6141" max="6141" width="28.7109375" style="102" customWidth="1"/>
    <col min="6142" max="6143" width="11.5703125" style="102" bestFit="1" customWidth="1"/>
    <col min="6144" max="6148" width="11.42578125" style="102"/>
    <col min="6149" max="6149" width="23.5703125" style="102" customWidth="1"/>
    <col min="6150" max="6156" width="11.42578125" style="102"/>
    <col min="6157" max="6157" width="27" style="102" customWidth="1"/>
    <col min="6158" max="6164" width="11.42578125" style="102"/>
    <col min="6165" max="6165" width="35.5703125" style="102" customWidth="1"/>
    <col min="6166" max="6388" width="11.42578125" style="102"/>
    <col min="6389" max="6389" width="34.42578125" style="102" customWidth="1"/>
    <col min="6390" max="6390" width="12.7109375" style="102" customWidth="1"/>
    <col min="6391" max="6391" width="10.85546875" style="102" customWidth="1"/>
    <col min="6392" max="6392" width="10.42578125" style="102" customWidth="1"/>
    <col min="6393" max="6393" width="12.140625" style="102" customWidth="1"/>
    <col min="6394" max="6394" width="10" style="102" customWidth="1"/>
    <col min="6395" max="6395" width="9.28515625" style="102" customWidth="1"/>
    <col min="6396" max="6396" width="12.28515625" style="102" bestFit="1" customWidth="1"/>
    <col min="6397" max="6397" width="28.7109375" style="102" customWidth="1"/>
    <col min="6398" max="6399" width="11.5703125" style="102" bestFit="1" customWidth="1"/>
    <col min="6400" max="6404" width="11.42578125" style="102"/>
    <col min="6405" max="6405" width="23.5703125" style="102" customWidth="1"/>
    <col min="6406" max="6412" width="11.42578125" style="102"/>
    <col min="6413" max="6413" width="27" style="102" customWidth="1"/>
    <col min="6414" max="6420" width="11.42578125" style="102"/>
    <col min="6421" max="6421" width="35.5703125" style="102" customWidth="1"/>
    <col min="6422" max="6644" width="11.42578125" style="102"/>
    <col min="6645" max="6645" width="34.42578125" style="102" customWidth="1"/>
    <col min="6646" max="6646" width="12.7109375" style="102" customWidth="1"/>
    <col min="6647" max="6647" width="10.85546875" style="102" customWidth="1"/>
    <col min="6648" max="6648" width="10.42578125" style="102" customWidth="1"/>
    <col min="6649" max="6649" width="12.140625" style="102" customWidth="1"/>
    <col min="6650" max="6650" width="10" style="102" customWidth="1"/>
    <col min="6651" max="6651" width="9.28515625" style="102" customWidth="1"/>
    <col min="6652" max="6652" width="12.28515625" style="102" bestFit="1" customWidth="1"/>
    <col min="6653" max="6653" width="28.7109375" style="102" customWidth="1"/>
    <col min="6654" max="6655" width="11.5703125" style="102" bestFit="1" customWidth="1"/>
    <col min="6656" max="6660" width="11.42578125" style="102"/>
    <col min="6661" max="6661" width="23.5703125" style="102" customWidth="1"/>
    <col min="6662" max="6668" width="11.42578125" style="102"/>
    <col min="6669" max="6669" width="27" style="102" customWidth="1"/>
    <col min="6670" max="6676" width="11.42578125" style="102"/>
    <col min="6677" max="6677" width="35.5703125" style="102" customWidth="1"/>
    <col min="6678" max="6900" width="11.42578125" style="102"/>
    <col min="6901" max="6901" width="34.42578125" style="102" customWidth="1"/>
    <col min="6902" max="6902" width="12.7109375" style="102" customWidth="1"/>
    <col min="6903" max="6903" width="10.85546875" style="102" customWidth="1"/>
    <col min="6904" max="6904" width="10.42578125" style="102" customWidth="1"/>
    <col min="6905" max="6905" width="12.140625" style="102" customWidth="1"/>
    <col min="6906" max="6906" width="10" style="102" customWidth="1"/>
    <col min="6907" max="6907" width="9.28515625" style="102" customWidth="1"/>
    <col min="6908" max="6908" width="12.28515625" style="102" bestFit="1" customWidth="1"/>
    <col min="6909" max="6909" width="28.7109375" style="102" customWidth="1"/>
    <col min="6910" max="6911" width="11.5703125" style="102" bestFit="1" customWidth="1"/>
    <col min="6912" max="6916" width="11.42578125" style="102"/>
    <col min="6917" max="6917" width="23.5703125" style="102" customWidth="1"/>
    <col min="6918" max="6924" width="11.42578125" style="102"/>
    <col min="6925" max="6925" width="27" style="102" customWidth="1"/>
    <col min="6926" max="6932" width="11.42578125" style="102"/>
    <col min="6933" max="6933" width="35.5703125" style="102" customWidth="1"/>
    <col min="6934" max="7156" width="11.42578125" style="102"/>
    <col min="7157" max="7157" width="34.42578125" style="102" customWidth="1"/>
    <col min="7158" max="7158" width="12.7109375" style="102" customWidth="1"/>
    <col min="7159" max="7159" width="10.85546875" style="102" customWidth="1"/>
    <col min="7160" max="7160" width="10.42578125" style="102" customWidth="1"/>
    <col min="7161" max="7161" width="12.140625" style="102" customWidth="1"/>
    <col min="7162" max="7162" width="10" style="102" customWidth="1"/>
    <col min="7163" max="7163" width="9.28515625" style="102" customWidth="1"/>
    <col min="7164" max="7164" width="12.28515625" style="102" bestFit="1" customWidth="1"/>
    <col min="7165" max="7165" width="28.7109375" style="102" customWidth="1"/>
    <col min="7166" max="7167" width="11.5703125" style="102" bestFit="1" customWidth="1"/>
    <col min="7168" max="7172" width="11.42578125" style="102"/>
    <col min="7173" max="7173" width="23.5703125" style="102" customWidth="1"/>
    <col min="7174" max="7180" width="11.42578125" style="102"/>
    <col min="7181" max="7181" width="27" style="102" customWidth="1"/>
    <col min="7182" max="7188" width="11.42578125" style="102"/>
    <col min="7189" max="7189" width="35.5703125" style="102" customWidth="1"/>
    <col min="7190" max="7412" width="11.42578125" style="102"/>
    <col min="7413" max="7413" width="34.42578125" style="102" customWidth="1"/>
    <col min="7414" max="7414" width="12.7109375" style="102" customWidth="1"/>
    <col min="7415" max="7415" width="10.85546875" style="102" customWidth="1"/>
    <col min="7416" max="7416" width="10.42578125" style="102" customWidth="1"/>
    <col min="7417" max="7417" width="12.140625" style="102" customWidth="1"/>
    <col min="7418" max="7418" width="10" style="102" customWidth="1"/>
    <col min="7419" max="7419" width="9.28515625" style="102" customWidth="1"/>
    <col min="7420" max="7420" width="12.28515625" style="102" bestFit="1" customWidth="1"/>
    <col min="7421" max="7421" width="28.7109375" style="102" customWidth="1"/>
    <col min="7422" max="7423" width="11.5703125" style="102" bestFit="1" customWidth="1"/>
    <col min="7424" max="7428" width="11.42578125" style="102"/>
    <col min="7429" max="7429" width="23.5703125" style="102" customWidth="1"/>
    <col min="7430" max="7436" width="11.42578125" style="102"/>
    <col min="7437" max="7437" width="27" style="102" customWidth="1"/>
    <col min="7438" max="7444" width="11.42578125" style="102"/>
    <col min="7445" max="7445" width="35.5703125" style="102" customWidth="1"/>
    <col min="7446" max="7668" width="11.42578125" style="102"/>
    <col min="7669" max="7669" width="34.42578125" style="102" customWidth="1"/>
    <col min="7670" max="7670" width="12.7109375" style="102" customWidth="1"/>
    <col min="7671" max="7671" width="10.85546875" style="102" customWidth="1"/>
    <col min="7672" max="7672" width="10.42578125" style="102" customWidth="1"/>
    <col min="7673" max="7673" width="12.140625" style="102" customWidth="1"/>
    <col min="7674" max="7674" width="10" style="102" customWidth="1"/>
    <col min="7675" max="7675" width="9.28515625" style="102" customWidth="1"/>
    <col min="7676" max="7676" width="12.28515625" style="102" bestFit="1" customWidth="1"/>
    <col min="7677" max="7677" width="28.7109375" style="102" customWidth="1"/>
    <col min="7678" max="7679" width="11.5703125" style="102" bestFit="1" customWidth="1"/>
    <col min="7680" max="7684" width="11.42578125" style="102"/>
    <col min="7685" max="7685" width="23.5703125" style="102" customWidth="1"/>
    <col min="7686" max="7692" width="11.42578125" style="102"/>
    <col min="7693" max="7693" width="27" style="102" customWidth="1"/>
    <col min="7694" max="7700" width="11.42578125" style="102"/>
    <col min="7701" max="7701" width="35.5703125" style="102" customWidth="1"/>
    <col min="7702" max="7924" width="11.42578125" style="102"/>
    <col min="7925" max="7925" width="34.42578125" style="102" customWidth="1"/>
    <col min="7926" max="7926" width="12.7109375" style="102" customWidth="1"/>
    <col min="7927" max="7927" width="10.85546875" style="102" customWidth="1"/>
    <col min="7928" max="7928" width="10.42578125" style="102" customWidth="1"/>
    <col min="7929" max="7929" width="12.140625" style="102" customWidth="1"/>
    <col min="7930" max="7930" width="10" style="102" customWidth="1"/>
    <col min="7931" max="7931" width="9.28515625" style="102" customWidth="1"/>
    <col min="7932" max="7932" width="12.28515625" style="102" bestFit="1" customWidth="1"/>
    <col min="7933" max="7933" width="28.7109375" style="102" customWidth="1"/>
    <col min="7934" max="7935" width="11.5703125" style="102" bestFit="1" customWidth="1"/>
    <col min="7936" max="7940" width="11.42578125" style="102"/>
    <col min="7941" max="7941" width="23.5703125" style="102" customWidth="1"/>
    <col min="7942" max="7948" width="11.42578125" style="102"/>
    <col min="7949" max="7949" width="27" style="102" customWidth="1"/>
    <col min="7950" max="7956" width="11.42578125" style="102"/>
    <col min="7957" max="7957" width="35.5703125" style="102" customWidth="1"/>
    <col min="7958" max="8180" width="11.42578125" style="102"/>
    <col min="8181" max="8181" width="34.42578125" style="102" customWidth="1"/>
    <col min="8182" max="8182" width="12.7109375" style="102" customWidth="1"/>
    <col min="8183" max="8183" width="10.85546875" style="102" customWidth="1"/>
    <col min="8184" max="8184" width="10.42578125" style="102" customWidth="1"/>
    <col min="8185" max="8185" width="12.140625" style="102" customWidth="1"/>
    <col min="8186" max="8186" width="10" style="102" customWidth="1"/>
    <col min="8187" max="8187" width="9.28515625" style="102" customWidth="1"/>
    <col min="8188" max="8188" width="12.28515625" style="102" bestFit="1" customWidth="1"/>
    <col min="8189" max="8189" width="28.7109375" style="102" customWidth="1"/>
    <col min="8190" max="8191" width="11.5703125" style="102" bestFit="1" customWidth="1"/>
    <col min="8192" max="8196" width="11.42578125" style="102"/>
    <col min="8197" max="8197" width="23.5703125" style="102" customWidth="1"/>
    <col min="8198" max="8204" width="11.42578125" style="102"/>
    <col min="8205" max="8205" width="27" style="102" customWidth="1"/>
    <col min="8206" max="8212" width="11.42578125" style="102"/>
    <col min="8213" max="8213" width="35.5703125" style="102" customWidth="1"/>
    <col min="8214" max="8436" width="11.42578125" style="102"/>
    <col min="8437" max="8437" width="34.42578125" style="102" customWidth="1"/>
    <col min="8438" max="8438" width="12.7109375" style="102" customWidth="1"/>
    <col min="8439" max="8439" width="10.85546875" style="102" customWidth="1"/>
    <col min="8440" max="8440" width="10.42578125" style="102" customWidth="1"/>
    <col min="8441" max="8441" width="12.140625" style="102" customWidth="1"/>
    <col min="8442" max="8442" width="10" style="102" customWidth="1"/>
    <col min="8443" max="8443" width="9.28515625" style="102" customWidth="1"/>
    <col min="8444" max="8444" width="12.28515625" style="102" bestFit="1" customWidth="1"/>
    <col min="8445" max="8445" width="28.7109375" style="102" customWidth="1"/>
    <col min="8446" max="8447" width="11.5703125" style="102" bestFit="1" customWidth="1"/>
    <col min="8448" max="8452" width="11.42578125" style="102"/>
    <col min="8453" max="8453" width="23.5703125" style="102" customWidth="1"/>
    <col min="8454" max="8460" width="11.42578125" style="102"/>
    <col min="8461" max="8461" width="27" style="102" customWidth="1"/>
    <col min="8462" max="8468" width="11.42578125" style="102"/>
    <col min="8469" max="8469" width="35.5703125" style="102" customWidth="1"/>
    <col min="8470" max="8692" width="11.42578125" style="102"/>
    <col min="8693" max="8693" width="34.42578125" style="102" customWidth="1"/>
    <col min="8694" max="8694" width="12.7109375" style="102" customWidth="1"/>
    <col min="8695" max="8695" width="10.85546875" style="102" customWidth="1"/>
    <col min="8696" max="8696" width="10.42578125" style="102" customWidth="1"/>
    <col min="8697" max="8697" width="12.140625" style="102" customWidth="1"/>
    <col min="8698" max="8698" width="10" style="102" customWidth="1"/>
    <col min="8699" max="8699" width="9.28515625" style="102" customWidth="1"/>
    <col min="8700" max="8700" width="12.28515625" style="102" bestFit="1" customWidth="1"/>
    <col min="8701" max="8701" width="28.7109375" style="102" customWidth="1"/>
    <col min="8702" max="8703" width="11.5703125" style="102" bestFit="1" customWidth="1"/>
    <col min="8704" max="8708" width="11.42578125" style="102"/>
    <col min="8709" max="8709" width="23.5703125" style="102" customWidth="1"/>
    <col min="8710" max="8716" width="11.42578125" style="102"/>
    <col min="8717" max="8717" width="27" style="102" customWidth="1"/>
    <col min="8718" max="8724" width="11.42578125" style="102"/>
    <col min="8725" max="8725" width="35.5703125" style="102" customWidth="1"/>
    <col min="8726" max="8948" width="11.42578125" style="102"/>
    <col min="8949" max="8949" width="34.42578125" style="102" customWidth="1"/>
    <col min="8950" max="8950" width="12.7109375" style="102" customWidth="1"/>
    <col min="8951" max="8951" width="10.85546875" style="102" customWidth="1"/>
    <col min="8952" max="8952" width="10.42578125" style="102" customWidth="1"/>
    <col min="8953" max="8953" width="12.140625" style="102" customWidth="1"/>
    <col min="8954" max="8954" width="10" style="102" customWidth="1"/>
    <col min="8955" max="8955" width="9.28515625" style="102" customWidth="1"/>
    <col min="8956" max="8956" width="12.28515625" style="102" bestFit="1" customWidth="1"/>
    <col min="8957" max="8957" width="28.7109375" style="102" customWidth="1"/>
    <col min="8958" max="8959" width="11.5703125" style="102" bestFit="1" customWidth="1"/>
    <col min="8960" max="8964" width="11.42578125" style="102"/>
    <col min="8965" max="8965" width="23.5703125" style="102" customWidth="1"/>
    <col min="8966" max="8972" width="11.42578125" style="102"/>
    <col min="8973" max="8973" width="27" style="102" customWidth="1"/>
    <col min="8974" max="8980" width="11.42578125" style="102"/>
    <col min="8981" max="8981" width="35.5703125" style="102" customWidth="1"/>
    <col min="8982" max="9204" width="11.42578125" style="102"/>
    <col min="9205" max="9205" width="34.42578125" style="102" customWidth="1"/>
    <col min="9206" max="9206" width="12.7109375" style="102" customWidth="1"/>
    <col min="9207" max="9207" width="10.85546875" style="102" customWidth="1"/>
    <col min="9208" max="9208" width="10.42578125" style="102" customWidth="1"/>
    <col min="9209" max="9209" width="12.140625" style="102" customWidth="1"/>
    <col min="9210" max="9210" width="10" style="102" customWidth="1"/>
    <col min="9211" max="9211" width="9.28515625" style="102" customWidth="1"/>
    <col min="9212" max="9212" width="12.28515625" style="102" bestFit="1" customWidth="1"/>
    <col min="9213" max="9213" width="28.7109375" style="102" customWidth="1"/>
    <col min="9214" max="9215" width="11.5703125" style="102" bestFit="1" customWidth="1"/>
    <col min="9216" max="9220" width="11.42578125" style="102"/>
    <col min="9221" max="9221" width="23.5703125" style="102" customWidth="1"/>
    <col min="9222" max="9228" width="11.42578125" style="102"/>
    <col min="9229" max="9229" width="27" style="102" customWidth="1"/>
    <col min="9230" max="9236" width="11.42578125" style="102"/>
    <col min="9237" max="9237" width="35.5703125" style="102" customWidth="1"/>
    <col min="9238" max="9460" width="11.42578125" style="102"/>
    <col min="9461" max="9461" width="34.42578125" style="102" customWidth="1"/>
    <col min="9462" max="9462" width="12.7109375" style="102" customWidth="1"/>
    <col min="9463" max="9463" width="10.85546875" style="102" customWidth="1"/>
    <col min="9464" max="9464" width="10.42578125" style="102" customWidth="1"/>
    <col min="9465" max="9465" width="12.140625" style="102" customWidth="1"/>
    <col min="9466" max="9466" width="10" style="102" customWidth="1"/>
    <col min="9467" max="9467" width="9.28515625" style="102" customWidth="1"/>
    <col min="9468" max="9468" width="12.28515625" style="102" bestFit="1" customWidth="1"/>
    <col min="9469" max="9469" width="28.7109375" style="102" customWidth="1"/>
    <col min="9470" max="9471" width="11.5703125" style="102" bestFit="1" customWidth="1"/>
    <col min="9472" max="9476" width="11.42578125" style="102"/>
    <col min="9477" max="9477" width="23.5703125" style="102" customWidth="1"/>
    <col min="9478" max="9484" width="11.42578125" style="102"/>
    <col min="9485" max="9485" width="27" style="102" customWidth="1"/>
    <col min="9486" max="9492" width="11.42578125" style="102"/>
    <col min="9493" max="9493" width="35.5703125" style="102" customWidth="1"/>
    <col min="9494" max="9716" width="11.42578125" style="102"/>
    <col min="9717" max="9717" width="34.42578125" style="102" customWidth="1"/>
    <col min="9718" max="9718" width="12.7109375" style="102" customWidth="1"/>
    <col min="9719" max="9719" width="10.85546875" style="102" customWidth="1"/>
    <col min="9720" max="9720" width="10.42578125" style="102" customWidth="1"/>
    <col min="9721" max="9721" width="12.140625" style="102" customWidth="1"/>
    <col min="9722" max="9722" width="10" style="102" customWidth="1"/>
    <col min="9723" max="9723" width="9.28515625" style="102" customWidth="1"/>
    <col min="9724" max="9724" width="12.28515625" style="102" bestFit="1" customWidth="1"/>
    <col min="9725" max="9725" width="28.7109375" style="102" customWidth="1"/>
    <col min="9726" max="9727" width="11.5703125" style="102" bestFit="1" customWidth="1"/>
    <col min="9728" max="9732" width="11.42578125" style="102"/>
    <col min="9733" max="9733" width="23.5703125" style="102" customWidth="1"/>
    <col min="9734" max="9740" width="11.42578125" style="102"/>
    <col min="9741" max="9741" width="27" style="102" customWidth="1"/>
    <col min="9742" max="9748" width="11.42578125" style="102"/>
    <col min="9749" max="9749" width="35.5703125" style="102" customWidth="1"/>
    <col min="9750" max="9972" width="11.42578125" style="102"/>
    <col min="9973" max="9973" width="34.42578125" style="102" customWidth="1"/>
    <col min="9974" max="9974" width="12.7109375" style="102" customWidth="1"/>
    <col min="9975" max="9975" width="10.85546875" style="102" customWidth="1"/>
    <col min="9976" max="9976" width="10.42578125" style="102" customWidth="1"/>
    <col min="9977" max="9977" width="12.140625" style="102" customWidth="1"/>
    <col min="9978" max="9978" width="10" style="102" customWidth="1"/>
    <col min="9979" max="9979" width="9.28515625" style="102" customWidth="1"/>
    <col min="9980" max="9980" width="12.28515625" style="102" bestFit="1" customWidth="1"/>
    <col min="9981" max="9981" width="28.7109375" style="102" customWidth="1"/>
    <col min="9982" max="9983" width="11.5703125" style="102" bestFit="1" customWidth="1"/>
    <col min="9984" max="9988" width="11.42578125" style="102"/>
    <col min="9989" max="9989" width="23.5703125" style="102" customWidth="1"/>
    <col min="9990" max="9996" width="11.42578125" style="102"/>
    <col min="9997" max="9997" width="27" style="102" customWidth="1"/>
    <col min="9998" max="10004" width="11.42578125" style="102"/>
    <col min="10005" max="10005" width="35.5703125" style="102" customWidth="1"/>
    <col min="10006" max="10228" width="11.42578125" style="102"/>
    <col min="10229" max="10229" width="34.42578125" style="102" customWidth="1"/>
    <col min="10230" max="10230" width="12.7109375" style="102" customWidth="1"/>
    <col min="10231" max="10231" width="10.85546875" style="102" customWidth="1"/>
    <col min="10232" max="10232" width="10.42578125" style="102" customWidth="1"/>
    <col min="10233" max="10233" width="12.140625" style="102" customWidth="1"/>
    <col min="10234" max="10234" width="10" style="102" customWidth="1"/>
    <col min="10235" max="10235" width="9.28515625" style="102" customWidth="1"/>
    <col min="10236" max="10236" width="12.28515625" style="102" bestFit="1" customWidth="1"/>
    <col min="10237" max="10237" width="28.7109375" style="102" customWidth="1"/>
    <col min="10238" max="10239" width="11.5703125" style="102" bestFit="1" customWidth="1"/>
    <col min="10240" max="10244" width="11.42578125" style="102"/>
    <col min="10245" max="10245" width="23.5703125" style="102" customWidth="1"/>
    <col min="10246" max="10252" width="11.42578125" style="102"/>
    <col min="10253" max="10253" width="27" style="102" customWidth="1"/>
    <col min="10254" max="10260" width="11.42578125" style="102"/>
    <col min="10261" max="10261" width="35.5703125" style="102" customWidth="1"/>
    <col min="10262" max="10484" width="11.42578125" style="102"/>
    <col min="10485" max="10485" width="34.42578125" style="102" customWidth="1"/>
    <col min="10486" max="10486" width="12.7109375" style="102" customWidth="1"/>
    <col min="10487" max="10487" width="10.85546875" style="102" customWidth="1"/>
    <col min="10488" max="10488" width="10.42578125" style="102" customWidth="1"/>
    <col min="10489" max="10489" width="12.140625" style="102" customWidth="1"/>
    <col min="10490" max="10490" width="10" style="102" customWidth="1"/>
    <col min="10491" max="10491" width="9.28515625" style="102" customWidth="1"/>
    <col min="10492" max="10492" width="12.28515625" style="102" bestFit="1" customWidth="1"/>
    <col min="10493" max="10493" width="28.7109375" style="102" customWidth="1"/>
    <col min="10494" max="10495" width="11.5703125" style="102" bestFit="1" customWidth="1"/>
    <col min="10496" max="10500" width="11.42578125" style="102"/>
    <col min="10501" max="10501" width="23.5703125" style="102" customWidth="1"/>
    <col min="10502" max="10508" width="11.42578125" style="102"/>
    <col min="10509" max="10509" width="27" style="102" customWidth="1"/>
    <col min="10510" max="10516" width="11.42578125" style="102"/>
    <col min="10517" max="10517" width="35.5703125" style="102" customWidth="1"/>
    <col min="10518" max="10740" width="11.42578125" style="102"/>
    <col min="10741" max="10741" width="34.42578125" style="102" customWidth="1"/>
    <col min="10742" max="10742" width="12.7109375" style="102" customWidth="1"/>
    <col min="10743" max="10743" width="10.85546875" style="102" customWidth="1"/>
    <col min="10744" max="10744" width="10.42578125" style="102" customWidth="1"/>
    <col min="10745" max="10745" width="12.140625" style="102" customWidth="1"/>
    <col min="10746" max="10746" width="10" style="102" customWidth="1"/>
    <col min="10747" max="10747" width="9.28515625" style="102" customWidth="1"/>
    <col min="10748" max="10748" width="12.28515625" style="102" bestFit="1" customWidth="1"/>
    <col min="10749" max="10749" width="28.7109375" style="102" customWidth="1"/>
    <col min="10750" max="10751" width="11.5703125" style="102" bestFit="1" customWidth="1"/>
    <col min="10752" max="10756" width="11.42578125" style="102"/>
    <col min="10757" max="10757" width="23.5703125" style="102" customWidth="1"/>
    <col min="10758" max="10764" width="11.42578125" style="102"/>
    <col min="10765" max="10765" width="27" style="102" customWidth="1"/>
    <col min="10766" max="10772" width="11.42578125" style="102"/>
    <col min="10773" max="10773" width="35.5703125" style="102" customWidth="1"/>
    <col min="10774" max="10996" width="11.42578125" style="102"/>
    <col min="10997" max="10997" width="34.42578125" style="102" customWidth="1"/>
    <col min="10998" max="10998" width="12.7109375" style="102" customWidth="1"/>
    <col min="10999" max="10999" width="10.85546875" style="102" customWidth="1"/>
    <col min="11000" max="11000" width="10.42578125" style="102" customWidth="1"/>
    <col min="11001" max="11001" width="12.140625" style="102" customWidth="1"/>
    <col min="11002" max="11002" width="10" style="102" customWidth="1"/>
    <col min="11003" max="11003" width="9.28515625" style="102" customWidth="1"/>
    <col min="11004" max="11004" width="12.28515625" style="102" bestFit="1" customWidth="1"/>
    <col min="11005" max="11005" width="28.7109375" style="102" customWidth="1"/>
    <col min="11006" max="11007" width="11.5703125" style="102" bestFit="1" customWidth="1"/>
    <col min="11008" max="11012" width="11.42578125" style="102"/>
    <col min="11013" max="11013" width="23.5703125" style="102" customWidth="1"/>
    <col min="11014" max="11020" width="11.42578125" style="102"/>
    <col min="11021" max="11021" width="27" style="102" customWidth="1"/>
    <col min="11022" max="11028" width="11.42578125" style="102"/>
    <col min="11029" max="11029" width="35.5703125" style="102" customWidth="1"/>
    <col min="11030" max="11252" width="11.42578125" style="102"/>
    <col min="11253" max="11253" width="34.42578125" style="102" customWidth="1"/>
    <col min="11254" max="11254" width="12.7109375" style="102" customWidth="1"/>
    <col min="11255" max="11255" width="10.85546875" style="102" customWidth="1"/>
    <col min="11256" max="11256" width="10.42578125" style="102" customWidth="1"/>
    <col min="11257" max="11257" width="12.140625" style="102" customWidth="1"/>
    <col min="11258" max="11258" width="10" style="102" customWidth="1"/>
    <col min="11259" max="11259" width="9.28515625" style="102" customWidth="1"/>
    <col min="11260" max="11260" width="12.28515625" style="102" bestFit="1" customWidth="1"/>
    <col min="11261" max="11261" width="28.7109375" style="102" customWidth="1"/>
    <col min="11262" max="11263" width="11.5703125" style="102" bestFit="1" customWidth="1"/>
    <col min="11264" max="11268" width="11.42578125" style="102"/>
    <col min="11269" max="11269" width="23.5703125" style="102" customWidth="1"/>
    <col min="11270" max="11276" width="11.42578125" style="102"/>
    <col min="11277" max="11277" width="27" style="102" customWidth="1"/>
    <col min="11278" max="11284" width="11.42578125" style="102"/>
    <col min="11285" max="11285" width="35.5703125" style="102" customWidth="1"/>
    <col min="11286" max="11508" width="11.42578125" style="102"/>
    <col min="11509" max="11509" width="34.42578125" style="102" customWidth="1"/>
    <col min="11510" max="11510" width="12.7109375" style="102" customWidth="1"/>
    <col min="11511" max="11511" width="10.85546875" style="102" customWidth="1"/>
    <col min="11512" max="11512" width="10.42578125" style="102" customWidth="1"/>
    <col min="11513" max="11513" width="12.140625" style="102" customWidth="1"/>
    <col min="11514" max="11514" width="10" style="102" customWidth="1"/>
    <col min="11515" max="11515" width="9.28515625" style="102" customWidth="1"/>
    <col min="11516" max="11516" width="12.28515625" style="102" bestFit="1" customWidth="1"/>
    <col min="11517" max="11517" width="28.7109375" style="102" customWidth="1"/>
    <col min="11518" max="11519" width="11.5703125" style="102" bestFit="1" customWidth="1"/>
    <col min="11520" max="11524" width="11.42578125" style="102"/>
    <col min="11525" max="11525" width="23.5703125" style="102" customWidth="1"/>
    <col min="11526" max="11532" width="11.42578125" style="102"/>
    <col min="11533" max="11533" width="27" style="102" customWidth="1"/>
    <col min="11534" max="11540" width="11.42578125" style="102"/>
    <col min="11541" max="11541" width="35.5703125" style="102" customWidth="1"/>
    <col min="11542" max="11764" width="11.42578125" style="102"/>
    <col min="11765" max="11765" width="34.42578125" style="102" customWidth="1"/>
    <col min="11766" max="11766" width="12.7109375" style="102" customWidth="1"/>
    <col min="11767" max="11767" width="10.85546875" style="102" customWidth="1"/>
    <col min="11768" max="11768" width="10.42578125" style="102" customWidth="1"/>
    <col min="11769" max="11769" width="12.140625" style="102" customWidth="1"/>
    <col min="11770" max="11770" width="10" style="102" customWidth="1"/>
    <col min="11771" max="11771" width="9.28515625" style="102" customWidth="1"/>
    <col min="11772" max="11772" width="12.28515625" style="102" bestFit="1" customWidth="1"/>
    <col min="11773" max="11773" width="28.7109375" style="102" customWidth="1"/>
    <col min="11774" max="11775" width="11.5703125" style="102" bestFit="1" customWidth="1"/>
    <col min="11776" max="11780" width="11.42578125" style="102"/>
    <col min="11781" max="11781" width="23.5703125" style="102" customWidth="1"/>
    <col min="11782" max="11788" width="11.42578125" style="102"/>
    <col min="11789" max="11789" width="27" style="102" customWidth="1"/>
    <col min="11790" max="11796" width="11.42578125" style="102"/>
    <col min="11797" max="11797" width="35.5703125" style="102" customWidth="1"/>
    <col min="11798" max="12020" width="11.42578125" style="102"/>
    <col min="12021" max="12021" width="34.42578125" style="102" customWidth="1"/>
    <col min="12022" max="12022" width="12.7109375" style="102" customWidth="1"/>
    <col min="12023" max="12023" width="10.85546875" style="102" customWidth="1"/>
    <col min="12024" max="12024" width="10.42578125" style="102" customWidth="1"/>
    <col min="12025" max="12025" width="12.140625" style="102" customWidth="1"/>
    <col min="12026" max="12026" width="10" style="102" customWidth="1"/>
    <col min="12027" max="12027" width="9.28515625" style="102" customWidth="1"/>
    <col min="12028" max="12028" width="12.28515625" style="102" bestFit="1" customWidth="1"/>
    <col min="12029" max="12029" width="28.7109375" style="102" customWidth="1"/>
    <col min="12030" max="12031" width="11.5703125" style="102" bestFit="1" customWidth="1"/>
    <col min="12032" max="12036" width="11.42578125" style="102"/>
    <col min="12037" max="12037" width="23.5703125" style="102" customWidth="1"/>
    <col min="12038" max="12044" width="11.42578125" style="102"/>
    <col min="12045" max="12045" width="27" style="102" customWidth="1"/>
    <col min="12046" max="12052" width="11.42578125" style="102"/>
    <col min="12053" max="12053" width="35.5703125" style="102" customWidth="1"/>
    <col min="12054" max="12276" width="11.42578125" style="102"/>
    <col min="12277" max="12277" width="34.42578125" style="102" customWidth="1"/>
    <col min="12278" max="12278" width="12.7109375" style="102" customWidth="1"/>
    <col min="12279" max="12279" width="10.85546875" style="102" customWidth="1"/>
    <col min="12280" max="12280" width="10.42578125" style="102" customWidth="1"/>
    <col min="12281" max="12281" width="12.140625" style="102" customWidth="1"/>
    <col min="12282" max="12282" width="10" style="102" customWidth="1"/>
    <col min="12283" max="12283" width="9.28515625" style="102" customWidth="1"/>
    <col min="12284" max="12284" width="12.28515625" style="102" bestFit="1" customWidth="1"/>
    <col min="12285" max="12285" width="28.7109375" style="102" customWidth="1"/>
    <col min="12286" max="12287" width="11.5703125" style="102" bestFit="1" customWidth="1"/>
    <col min="12288" max="12292" width="11.42578125" style="102"/>
    <col min="12293" max="12293" width="23.5703125" style="102" customWidth="1"/>
    <col min="12294" max="12300" width="11.42578125" style="102"/>
    <col min="12301" max="12301" width="27" style="102" customWidth="1"/>
    <col min="12302" max="12308" width="11.42578125" style="102"/>
    <col min="12309" max="12309" width="35.5703125" style="102" customWidth="1"/>
    <col min="12310" max="12532" width="11.42578125" style="102"/>
    <col min="12533" max="12533" width="34.42578125" style="102" customWidth="1"/>
    <col min="12534" max="12534" width="12.7109375" style="102" customWidth="1"/>
    <col min="12535" max="12535" width="10.85546875" style="102" customWidth="1"/>
    <col min="12536" max="12536" width="10.42578125" style="102" customWidth="1"/>
    <col min="12537" max="12537" width="12.140625" style="102" customWidth="1"/>
    <col min="12538" max="12538" width="10" style="102" customWidth="1"/>
    <col min="12539" max="12539" width="9.28515625" style="102" customWidth="1"/>
    <col min="12540" max="12540" width="12.28515625" style="102" bestFit="1" customWidth="1"/>
    <col min="12541" max="12541" width="28.7109375" style="102" customWidth="1"/>
    <col min="12542" max="12543" width="11.5703125" style="102" bestFit="1" customWidth="1"/>
    <col min="12544" max="12548" width="11.42578125" style="102"/>
    <col min="12549" max="12549" width="23.5703125" style="102" customWidth="1"/>
    <col min="12550" max="12556" width="11.42578125" style="102"/>
    <col min="12557" max="12557" width="27" style="102" customWidth="1"/>
    <col min="12558" max="12564" width="11.42578125" style="102"/>
    <col min="12565" max="12565" width="35.5703125" style="102" customWidth="1"/>
    <col min="12566" max="12788" width="11.42578125" style="102"/>
    <col min="12789" max="12789" width="34.42578125" style="102" customWidth="1"/>
    <col min="12790" max="12790" width="12.7109375" style="102" customWidth="1"/>
    <col min="12791" max="12791" width="10.85546875" style="102" customWidth="1"/>
    <col min="12792" max="12792" width="10.42578125" style="102" customWidth="1"/>
    <col min="12793" max="12793" width="12.140625" style="102" customWidth="1"/>
    <col min="12794" max="12794" width="10" style="102" customWidth="1"/>
    <col min="12795" max="12795" width="9.28515625" style="102" customWidth="1"/>
    <col min="12796" max="12796" width="12.28515625" style="102" bestFit="1" customWidth="1"/>
    <col min="12797" max="12797" width="28.7109375" style="102" customWidth="1"/>
    <col min="12798" max="12799" width="11.5703125" style="102" bestFit="1" customWidth="1"/>
    <col min="12800" max="12804" width="11.42578125" style="102"/>
    <col min="12805" max="12805" width="23.5703125" style="102" customWidth="1"/>
    <col min="12806" max="12812" width="11.42578125" style="102"/>
    <col min="12813" max="12813" width="27" style="102" customWidth="1"/>
    <col min="12814" max="12820" width="11.42578125" style="102"/>
    <col min="12821" max="12821" width="35.5703125" style="102" customWidth="1"/>
    <col min="12822" max="13044" width="11.42578125" style="102"/>
    <col min="13045" max="13045" width="34.42578125" style="102" customWidth="1"/>
    <col min="13046" max="13046" width="12.7109375" style="102" customWidth="1"/>
    <col min="13047" max="13047" width="10.85546875" style="102" customWidth="1"/>
    <col min="13048" max="13048" width="10.42578125" style="102" customWidth="1"/>
    <col min="13049" max="13049" width="12.140625" style="102" customWidth="1"/>
    <col min="13050" max="13050" width="10" style="102" customWidth="1"/>
    <col min="13051" max="13051" width="9.28515625" style="102" customWidth="1"/>
    <col min="13052" max="13052" width="12.28515625" style="102" bestFit="1" customWidth="1"/>
    <col min="13053" max="13053" width="28.7109375" style="102" customWidth="1"/>
    <col min="13054" max="13055" width="11.5703125" style="102" bestFit="1" customWidth="1"/>
    <col min="13056" max="13060" width="11.42578125" style="102"/>
    <col min="13061" max="13061" width="23.5703125" style="102" customWidth="1"/>
    <col min="13062" max="13068" width="11.42578125" style="102"/>
    <col min="13069" max="13069" width="27" style="102" customWidth="1"/>
    <col min="13070" max="13076" width="11.42578125" style="102"/>
    <col min="13077" max="13077" width="35.5703125" style="102" customWidth="1"/>
    <col min="13078" max="13300" width="11.42578125" style="102"/>
    <col min="13301" max="13301" width="34.42578125" style="102" customWidth="1"/>
    <col min="13302" max="13302" width="12.7109375" style="102" customWidth="1"/>
    <col min="13303" max="13303" width="10.85546875" style="102" customWidth="1"/>
    <col min="13304" max="13304" width="10.42578125" style="102" customWidth="1"/>
    <col min="13305" max="13305" width="12.140625" style="102" customWidth="1"/>
    <col min="13306" max="13306" width="10" style="102" customWidth="1"/>
    <col min="13307" max="13307" width="9.28515625" style="102" customWidth="1"/>
    <col min="13308" max="13308" width="12.28515625" style="102" bestFit="1" customWidth="1"/>
    <col min="13309" max="13309" width="28.7109375" style="102" customWidth="1"/>
    <col min="13310" max="13311" width="11.5703125" style="102" bestFit="1" customWidth="1"/>
    <col min="13312" max="13316" width="11.42578125" style="102"/>
    <col min="13317" max="13317" width="23.5703125" style="102" customWidth="1"/>
    <col min="13318" max="13324" width="11.42578125" style="102"/>
    <col min="13325" max="13325" width="27" style="102" customWidth="1"/>
    <col min="13326" max="13332" width="11.42578125" style="102"/>
    <col min="13333" max="13333" width="35.5703125" style="102" customWidth="1"/>
    <col min="13334" max="13556" width="11.42578125" style="102"/>
    <col min="13557" max="13557" width="34.42578125" style="102" customWidth="1"/>
    <col min="13558" max="13558" width="12.7109375" style="102" customWidth="1"/>
    <col min="13559" max="13559" width="10.85546875" style="102" customWidth="1"/>
    <col min="13560" max="13560" width="10.42578125" style="102" customWidth="1"/>
    <col min="13561" max="13561" width="12.140625" style="102" customWidth="1"/>
    <col min="13562" max="13562" width="10" style="102" customWidth="1"/>
    <col min="13563" max="13563" width="9.28515625" style="102" customWidth="1"/>
    <col min="13564" max="13564" width="12.28515625" style="102" bestFit="1" customWidth="1"/>
    <col min="13565" max="13565" width="28.7109375" style="102" customWidth="1"/>
    <col min="13566" max="13567" width="11.5703125" style="102" bestFit="1" customWidth="1"/>
    <col min="13568" max="13572" width="11.42578125" style="102"/>
    <col min="13573" max="13573" width="23.5703125" style="102" customWidth="1"/>
    <col min="13574" max="13580" width="11.42578125" style="102"/>
    <col min="13581" max="13581" width="27" style="102" customWidth="1"/>
    <col min="13582" max="13588" width="11.42578125" style="102"/>
    <col min="13589" max="13589" width="35.5703125" style="102" customWidth="1"/>
    <col min="13590" max="13812" width="11.42578125" style="102"/>
    <col min="13813" max="13813" width="34.42578125" style="102" customWidth="1"/>
    <col min="13814" max="13814" width="12.7109375" style="102" customWidth="1"/>
    <col min="13815" max="13815" width="10.85546875" style="102" customWidth="1"/>
    <col min="13816" max="13816" width="10.42578125" style="102" customWidth="1"/>
    <col min="13817" max="13817" width="12.140625" style="102" customWidth="1"/>
    <col min="13818" max="13818" width="10" style="102" customWidth="1"/>
    <col min="13819" max="13819" width="9.28515625" style="102" customWidth="1"/>
    <col min="13820" max="13820" width="12.28515625" style="102" bestFit="1" customWidth="1"/>
    <col min="13821" max="13821" width="28.7109375" style="102" customWidth="1"/>
    <col min="13822" max="13823" width="11.5703125" style="102" bestFit="1" customWidth="1"/>
    <col min="13824" max="13828" width="11.42578125" style="102"/>
    <col min="13829" max="13829" width="23.5703125" style="102" customWidth="1"/>
    <col min="13830" max="13836" width="11.42578125" style="102"/>
    <col min="13837" max="13837" width="27" style="102" customWidth="1"/>
    <col min="13838" max="13844" width="11.42578125" style="102"/>
    <col min="13845" max="13845" width="35.5703125" style="102" customWidth="1"/>
    <col min="13846" max="14068" width="11.42578125" style="102"/>
    <col min="14069" max="14069" width="34.42578125" style="102" customWidth="1"/>
    <col min="14070" max="14070" width="12.7109375" style="102" customWidth="1"/>
    <col min="14071" max="14071" width="10.85546875" style="102" customWidth="1"/>
    <col min="14072" max="14072" width="10.42578125" style="102" customWidth="1"/>
    <col min="14073" max="14073" width="12.140625" style="102" customWidth="1"/>
    <col min="14074" max="14074" width="10" style="102" customWidth="1"/>
    <col min="14075" max="14075" width="9.28515625" style="102" customWidth="1"/>
    <col min="14076" max="14076" width="12.28515625" style="102" bestFit="1" customWidth="1"/>
    <col min="14077" max="14077" width="28.7109375" style="102" customWidth="1"/>
    <col min="14078" max="14079" width="11.5703125" style="102" bestFit="1" customWidth="1"/>
    <col min="14080" max="14084" width="11.42578125" style="102"/>
    <col min="14085" max="14085" width="23.5703125" style="102" customWidth="1"/>
    <col min="14086" max="14092" width="11.42578125" style="102"/>
    <col min="14093" max="14093" width="27" style="102" customWidth="1"/>
    <col min="14094" max="14100" width="11.42578125" style="102"/>
    <col min="14101" max="14101" width="35.5703125" style="102" customWidth="1"/>
    <col min="14102" max="14324" width="11.42578125" style="102"/>
    <col min="14325" max="14325" width="34.42578125" style="102" customWidth="1"/>
    <col min="14326" max="14326" width="12.7109375" style="102" customWidth="1"/>
    <col min="14327" max="14327" width="10.85546875" style="102" customWidth="1"/>
    <col min="14328" max="14328" width="10.42578125" style="102" customWidth="1"/>
    <col min="14329" max="14329" width="12.140625" style="102" customWidth="1"/>
    <col min="14330" max="14330" width="10" style="102" customWidth="1"/>
    <col min="14331" max="14331" width="9.28515625" style="102" customWidth="1"/>
    <col min="14332" max="14332" width="12.28515625" style="102" bestFit="1" customWidth="1"/>
    <col min="14333" max="14333" width="28.7109375" style="102" customWidth="1"/>
    <col min="14334" max="14335" width="11.5703125" style="102" bestFit="1" customWidth="1"/>
    <col min="14336" max="14340" width="11.42578125" style="102"/>
    <col min="14341" max="14341" width="23.5703125" style="102" customWidth="1"/>
    <col min="14342" max="14348" width="11.42578125" style="102"/>
    <col min="14349" max="14349" width="27" style="102" customWidth="1"/>
    <col min="14350" max="14356" width="11.42578125" style="102"/>
    <col min="14357" max="14357" width="35.5703125" style="102" customWidth="1"/>
    <col min="14358" max="14580" width="11.42578125" style="102"/>
    <col min="14581" max="14581" width="34.42578125" style="102" customWidth="1"/>
    <col min="14582" max="14582" width="12.7109375" style="102" customWidth="1"/>
    <col min="14583" max="14583" width="10.85546875" style="102" customWidth="1"/>
    <col min="14584" max="14584" width="10.42578125" style="102" customWidth="1"/>
    <col min="14585" max="14585" width="12.140625" style="102" customWidth="1"/>
    <col min="14586" max="14586" width="10" style="102" customWidth="1"/>
    <col min="14587" max="14587" width="9.28515625" style="102" customWidth="1"/>
    <col min="14588" max="14588" width="12.28515625" style="102" bestFit="1" customWidth="1"/>
    <col min="14589" max="14589" width="28.7109375" style="102" customWidth="1"/>
    <col min="14590" max="14591" width="11.5703125" style="102" bestFit="1" customWidth="1"/>
    <col min="14592" max="14596" width="11.42578125" style="102"/>
    <col min="14597" max="14597" width="23.5703125" style="102" customWidth="1"/>
    <col min="14598" max="14604" width="11.42578125" style="102"/>
    <col min="14605" max="14605" width="27" style="102" customWidth="1"/>
    <col min="14606" max="14612" width="11.42578125" style="102"/>
    <col min="14613" max="14613" width="35.5703125" style="102" customWidth="1"/>
    <col min="14614" max="14836" width="11.42578125" style="102"/>
    <col min="14837" max="14837" width="34.42578125" style="102" customWidth="1"/>
    <col min="14838" max="14838" width="12.7109375" style="102" customWidth="1"/>
    <col min="14839" max="14839" width="10.85546875" style="102" customWidth="1"/>
    <col min="14840" max="14840" width="10.42578125" style="102" customWidth="1"/>
    <col min="14841" max="14841" width="12.140625" style="102" customWidth="1"/>
    <col min="14842" max="14842" width="10" style="102" customWidth="1"/>
    <col min="14843" max="14843" width="9.28515625" style="102" customWidth="1"/>
    <col min="14844" max="14844" width="12.28515625" style="102" bestFit="1" customWidth="1"/>
    <col min="14845" max="14845" width="28.7109375" style="102" customWidth="1"/>
    <col min="14846" max="14847" width="11.5703125" style="102" bestFit="1" customWidth="1"/>
    <col min="14848" max="14852" width="11.42578125" style="102"/>
    <col min="14853" max="14853" width="23.5703125" style="102" customWidth="1"/>
    <col min="14854" max="14860" width="11.42578125" style="102"/>
    <col min="14861" max="14861" width="27" style="102" customWidth="1"/>
    <col min="14862" max="14868" width="11.42578125" style="102"/>
    <col min="14869" max="14869" width="35.5703125" style="102" customWidth="1"/>
    <col min="14870" max="15092" width="11.42578125" style="102"/>
    <col min="15093" max="15093" width="34.42578125" style="102" customWidth="1"/>
    <col min="15094" max="15094" width="12.7109375" style="102" customWidth="1"/>
    <col min="15095" max="15095" width="10.85546875" style="102" customWidth="1"/>
    <col min="15096" max="15096" width="10.42578125" style="102" customWidth="1"/>
    <col min="15097" max="15097" width="12.140625" style="102" customWidth="1"/>
    <col min="15098" max="15098" width="10" style="102" customWidth="1"/>
    <col min="15099" max="15099" width="9.28515625" style="102" customWidth="1"/>
    <col min="15100" max="15100" width="12.28515625" style="102" bestFit="1" customWidth="1"/>
    <col min="15101" max="15101" width="28.7109375" style="102" customWidth="1"/>
    <col min="15102" max="15103" width="11.5703125" style="102" bestFit="1" customWidth="1"/>
    <col min="15104" max="15108" width="11.42578125" style="102"/>
    <col min="15109" max="15109" width="23.5703125" style="102" customWidth="1"/>
    <col min="15110" max="15116" width="11.42578125" style="102"/>
    <col min="15117" max="15117" width="27" style="102" customWidth="1"/>
    <col min="15118" max="15124" width="11.42578125" style="102"/>
    <col min="15125" max="15125" width="35.5703125" style="102" customWidth="1"/>
    <col min="15126" max="15348" width="11.42578125" style="102"/>
    <col min="15349" max="15349" width="34.42578125" style="102" customWidth="1"/>
    <col min="15350" max="15350" width="12.7109375" style="102" customWidth="1"/>
    <col min="15351" max="15351" width="10.85546875" style="102" customWidth="1"/>
    <col min="15352" max="15352" width="10.42578125" style="102" customWidth="1"/>
    <col min="15353" max="15353" width="12.140625" style="102" customWidth="1"/>
    <col min="15354" max="15354" width="10" style="102" customWidth="1"/>
    <col min="15355" max="15355" width="9.28515625" style="102" customWidth="1"/>
    <col min="15356" max="15356" width="12.28515625" style="102" bestFit="1" customWidth="1"/>
    <col min="15357" max="15357" width="28.7109375" style="102" customWidth="1"/>
    <col min="15358" max="15359" width="11.5703125" style="102" bestFit="1" customWidth="1"/>
    <col min="15360" max="15364" width="11.42578125" style="102"/>
    <col min="15365" max="15365" width="23.5703125" style="102" customWidth="1"/>
    <col min="15366" max="15372" width="11.42578125" style="102"/>
    <col min="15373" max="15373" width="27" style="102" customWidth="1"/>
    <col min="15374" max="15380" width="11.42578125" style="102"/>
    <col min="15381" max="15381" width="35.5703125" style="102" customWidth="1"/>
    <col min="15382" max="15604" width="11.42578125" style="102"/>
    <col min="15605" max="15605" width="34.42578125" style="102" customWidth="1"/>
    <col min="15606" max="15606" width="12.7109375" style="102" customWidth="1"/>
    <col min="15607" max="15607" width="10.85546875" style="102" customWidth="1"/>
    <col min="15608" max="15608" width="10.42578125" style="102" customWidth="1"/>
    <col min="15609" max="15609" width="12.140625" style="102" customWidth="1"/>
    <col min="15610" max="15610" width="10" style="102" customWidth="1"/>
    <col min="15611" max="15611" width="9.28515625" style="102" customWidth="1"/>
    <col min="15612" max="15612" width="12.28515625" style="102" bestFit="1" customWidth="1"/>
    <col min="15613" max="15613" width="28.7109375" style="102" customWidth="1"/>
    <col min="15614" max="15615" width="11.5703125" style="102" bestFit="1" customWidth="1"/>
    <col min="15616" max="15620" width="11.42578125" style="102"/>
    <col min="15621" max="15621" width="23.5703125" style="102" customWidth="1"/>
    <col min="15622" max="15628" width="11.42578125" style="102"/>
    <col min="15629" max="15629" width="27" style="102" customWidth="1"/>
    <col min="15630" max="15636" width="11.42578125" style="102"/>
    <col min="15637" max="15637" width="35.5703125" style="102" customWidth="1"/>
    <col min="15638" max="15860" width="11.42578125" style="102"/>
    <col min="15861" max="15861" width="34.42578125" style="102" customWidth="1"/>
    <col min="15862" max="15862" width="12.7109375" style="102" customWidth="1"/>
    <col min="15863" max="15863" width="10.85546875" style="102" customWidth="1"/>
    <col min="15864" max="15864" width="10.42578125" style="102" customWidth="1"/>
    <col min="15865" max="15865" width="12.140625" style="102" customWidth="1"/>
    <col min="15866" max="15866" width="10" style="102" customWidth="1"/>
    <col min="15867" max="15867" width="9.28515625" style="102" customWidth="1"/>
    <col min="15868" max="15868" width="12.28515625" style="102" bestFit="1" customWidth="1"/>
    <col min="15869" max="15869" width="28.7109375" style="102" customWidth="1"/>
    <col min="15870" max="15871" width="11.5703125" style="102" bestFit="1" customWidth="1"/>
    <col min="15872" max="15876" width="11.42578125" style="102"/>
    <col min="15877" max="15877" width="23.5703125" style="102" customWidth="1"/>
    <col min="15878" max="15884" width="11.42578125" style="102"/>
    <col min="15885" max="15885" width="27" style="102" customWidth="1"/>
    <col min="15886" max="15892" width="11.42578125" style="102"/>
    <col min="15893" max="15893" width="35.5703125" style="102" customWidth="1"/>
    <col min="15894" max="16116" width="11.42578125" style="102"/>
    <col min="16117" max="16117" width="34.42578125" style="102" customWidth="1"/>
    <col min="16118" max="16118" width="12.7109375" style="102" customWidth="1"/>
    <col min="16119" max="16119" width="10.85546875" style="102" customWidth="1"/>
    <col min="16120" max="16120" width="10.42578125" style="102" customWidth="1"/>
    <col min="16121" max="16121" width="12.140625" style="102" customWidth="1"/>
    <col min="16122" max="16122" width="10" style="102" customWidth="1"/>
    <col min="16123" max="16123" width="9.28515625" style="102" customWidth="1"/>
    <col min="16124" max="16124" width="12.28515625" style="102" bestFit="1" customWidth="1"/>
    <col min="16125" max="16125" width="28.7109375" style="102" customWidth="1"/>
    <col min="16126" max="16127" width="11.5703125" style="102" bestFit="1" customWidth="1"/>
    <col min="16128" max="16132" width="11.42578125" style="102"/>
    <col min="16133" max="16133" width="23.5703125" style="102" customWidth="1"/>
    <col min="16134" max="16140" width="11.42578125" style="102"/>
    <col min="16141" max="16141" width="27" style="102" customWidth="1"/>
    <col min="16142" max="16148" width="11.42578125" style="102"/>
    <col min="16149" max="16149" width="35.5703125" style="102" customWidth="1"/>
    <col min="16150" max="16384" width="11.42578125" style="102"/>
  </cols>
  <sheetData>
    <row r="1" spans="1:10" ht="24.75" customHeight="1">
      <c r="A1" s="1638" t="s">
        <v>154</v>
      </c>
      <c r="B1" s="1638"/>
      <c r="C1" s="1638"/>
      <c r="D1" s="1638"/>
      <c r="E1" s="1638"/>
      <c r="F1" s="1638"/>
      <c r="G1" s="1638"/>
    </row>
    <row r="2" spans="1:10">
      <c r="A2" s="1576" t="s">
        <v>54</v>
      </c>
      <c r="B2" s="1576"/>
      <c r="C2" s="1576"/>
      <c r="D2" s="1576"/>
      <c r="E2" s="1576"/>
      <c r="F2" s="1576"/>
      <c r="G2" s="1576"/>
    </row>
    <row r="3" spans="1:10">
      <c r="A3" s="1577" t="s">
        <v>2</v>
      </c>
      <c r="B3" s="1577"/>
      <c r="C3" s="1577"/>
      <c r="D3" s="1577"/>
      <c r="E3" s="1577"/>
      <c r="F3" s="1577"/>
      <c r="G3" s="1577"/>
    </row>
    <row r="4" spans="1:10" ht="4.5" customHeight="1">
      <c r="A4" s="297"/>
      <c r="B4" s="9"/>
      <c r="C4" s="9"/>
      <c r="D4" s="9"/>
      <c r="E4" s="9"/>
      <c r="F4" s="9"/>
      <c r="G4" s="9"/>
    </row>
    <row r="5" spans="1:10">
      <c r="A5" s="1584" t="s">
        <v>3</v>
      </c>
      <c r="B5" s="1581" t="s">
        <v>4</v>
      </c>
      <c r="C5" s="1582"/>
      <c r="D5" s="1572"/>
      <c r="E5" s="1571" t="s">
        <v>5</v>
      </c>
      <c r="F5" s="1582"/>
      <c r="G5" s="1583"/>
    </row>
    <row r="6" spans="1:10" ht="12.75" customHeight="1">
      <c r="A6" s="1639"/>
      <c r="B6" s="1596" t="s">
        <v>6</v>
      </c>
      <c r="C6" s="1586" t="s">
        <v>7</v>
      </c>
      <c r="D6" s="1572"/>
      <c r="E6" s="1571" t="s">
        <v>8</v>
      </c>
      <c r="F6" s="1572"/>
      <c r="G6" s="12">
        <v>2021</v>
      </c>
    </row>
    <row r="7" spans="1:10" ht="24" customHeight="1">
      <c r="A7" s="1585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042" t="s">
        <v>13</v>
      </c>
      <c r="I7" s="102">
        <v>1.0779000000000001</v>
      </c>
      <c r="J7" s="149"/>
    </row>
    <row r="8" spans="1:10" ht="15">
      <c r="A8" s="298" t="s">
        <v>14</v>
      </c>
      <c r="B8" s="20">
        <f>B10+B18+B30+B33+B52+B56</f>
        <v>74899755549.900009</v>
      </c>
      <c r="C8" s="20">
        <f>C10+C18+C30+C33+C52+C56</f>
        <v>80589479689</v>
      </c>
      <c r="D8" s="19">
        <f>D10+D18+D30+D33+D52+D56</f>
        <v>87443895768.76001</v>
      </c>
      <c r="E8" s="20">
        <f>D8-C8</f>
        <v>6854416079.7600098</v>
      </c>
      <c r="F8" s="21">
        <f>(D8*100/C8)-100</f>
        <v>8.5053484725446111</v>
      </c>
      <c r="G8" s="22">
        <f>(D8/1.0779)/B8*100-100</f>
        <v>8.3105162068849268</v>
      </c>
      <c r="H8" s="299">
        <f>((D8/B8)-1)</f>
        <v>0.16747905419401254</v>
      </c>
    </row>
    <row r="9" spans="1:10" ht="3.75" customHeight="1">
      <c r="A9" s="65"/>
      <c r="B9" s="163"/>
      <c r="C9" s="163"/>
      <c r="D9" s="163"/>
      <c r="E9" s="300"/>
      <c r="F9" s="33"/>
      <c r="G9" s="22"/>
      <c r="H9" s="25"/>
    </row>
    <row r="10" spans="1:10" s="303" customFormat="1">
      <c r="A10" s="65" t="s">
        <v>155</v>
      </c>
      <c r="B10" s="301">
        <f>B11+B12+B13+B14+B15+B16</f>
        <v>21564003371</v>
      </c>
      <c r="C10" s="301">
        <f>C11+C12+C13+C14+C15+C16</f>
        <v>23684870526</v>
      </c>
      <c r="D10" s="301">
        <f>D11+D12+D13+D14+D15+D16</f>
        <v>27786766397</v>
      </c>
      <c r="E10" s="301">
        <f>SUM(E11:E16)</f>
        <v>4101895871</v>
      </c>
      <c r="F10" s="302">
        <f>(D10*100/C10)-100</f>
        <v>17.318633287427744</v>
      </c>
      <c r="G10" s="22">
        <f t="shared" ref="G10:G16" si="0">(D10/1.0779)/B10*100-100</f>
        <v>19.544650596412311</v>
      </c>
      <c r="H10" s="155"/>
      <c r="I10" s="155"/>
      <c r="J10" s="155"/>
    </row>
    <row r="11" spans="1:10" s="303" customFormat="1">
      <c r="A11" s="55" t="s">
        <v>156</v>
      </c>
      <c r="B11" s="63">
        <f>'[18]INGR 10'!B9</f>
        <v>17292115096</v>
      </c>
      <c r="C11" s="63">
        <f>'[18]INGR 10'!C9</f>
        <v>19452511045</v>
      </c>
      <c r="D11" s="63">
        <f>'[18]INGR 10'!D9</f>
        <v>22884721488</v>
      </c>
      <c r="E11" s="63">
        <f t="shared" ref="E11:E16" si="1">D11-C11</f>
        <v>3432210443</v>
      </c>
      <c r="F11" s="304">
        <f>(D11*100/C11)-100</f>
        <v>17.644048293097882</v>
      </c>
      <c r="G11" s="40">
        <f t="shared" si="0"/>
        <v>22.777572336557057</v>
      </c>
      <c r="H11" s="155"/>
      <c r="I11" s="155"/>
      <c r="J11" s="155"/>
    </row>
    <row r="12" spans="1:10" s="303" customFormat="1">
      <c r="A12" s="55" t="s">
        <v>157</v>
      </c>
      <c r="B12" s="63">
        <f>'[18]INGR 10'!B10</f>
        <v>1436751469</v>
      </c>
      <c r="C12" s="63">
        <f>'[18]INGR 10'!C10</f>
        <v>1548125511</v>
      </c>
      <c r="D12" s="63">
        <f>'[18]INGR 10'!D10</f>
        <v>1571153384</v>
      </c>
      <c r="E12" s="63">
        <f t="shared" si="1"/>
        <v>23027873</v>
      </c>
      <c r="F12" s="304">
        <f t="shared" ref="F12:F28" si="2">(D12*100/C12)-100</f>
        <v>1.4874680919846952</v>
      </c>
      <c r="G12" s="40">
        <f t="shared" si="0"/>
        <v>1.4514978385685424</v>
      </c>
      <c r="H12" s="155"/>
      <c r="I12" s="155"/>
      <c r="J12" s="155"/>
    </row>
    <row r="13" spans="1:10" s="303" customFormat="1">
      <c r="A13" s="55" t="s">
        <v>158</v>
      </c>
      <c r="B13" s="63">
        <f>'[18]INGR 10'!B11</f>
        <v>274743495</v>
      </c>
      <c r="C13" s="63">
        <f>'[18]INGR 10'!C11</f>
        <v>298518069</v>
      </c>
      <c r="D13" s="63">
        <f>'[18]INGR 10'!D11</f>
        <v>310711657</v>
      </c>
      <c r="E13" s="63">
        <f t="shared" si="1"/>
        <v>12193588</v>
      </c>
      <c r="F13" s="304">
        <f t="shared" si="2"/>
        <v>4.0847068456683644</v>
      </c>
      <c r="G13" s="40">
        <f t="shared" si="0"/>
        <v>4.9183994000579361</v>
      </c>
      <c r="H13" s="155"/>
      <c r="I13" s="155"/>
      <c r="J13" s="155"/>
    </row>
    <row r="14" spans="1:10" s="303" customFormat="1">
      <c r="A14" s="55" t="s">
        <v>159</v>
      </c>
      <c r="B14" s="63">
        <f>'[18]INGR 10'!B12</f>
        <v>970151851</v>
      </c>
      <c r="C14" s="63">
        <f>'[18]INGR 10'!C12</f>
        <v>985426858</v>
      </c>
      <c r="D14" s="63">
        <f>'[18]INGR 10'!D12</f>
        <v>1077712408</v>
      </c>
      <c r="E14" s="63">
        <f t="shared" si="1"/>
        <v>92285550</v>
      </c>
      <c r="F14" s="304">
        <f t="shared" si="2"/>
        <v>9.3650329550891911</v>
      </c>
      <c r="G14" s="40">
        <f t="shared" si="0"/>
        <v>3.0587082086496906</v>
      </c>
      <c r="H14" s="155"/>
      <c r="I14" s="155"/>
      <c r="J14" s="155"/>
    </row>
    <row r="15" spans="1:10" s="303" customFormat="1">
      <c r="A15" s="55" t="s">
        <v>160</v>
      </c>
      <c r="B15" s="63">
        <f>'[18]INGR 10'!B13</f>
        <v>423545275</v>
      </c>
      <c r="C15" s="63">
        <f>'[18]INGR 10'!C13</f>
        <v>463726991</v>
      </c>
      <c r="D15" s="63">
        <f>'[18]INGR 10'!D13</f>
        <v>452857134</v>
      </c>
      <c r="E15" s="63">
        <f t="shared" si="1"/>
        <v>-10869857</v>
      </c>
      <c r="F15" s="304">
        <f t="shared" si="2"/>
        <v>-2.3440207732053295</v>
      </c>
      <c r="G15" s="40">
        <f t="shared" si="0"/>
        <v>-0.80657167896305282</v>
      </c>
      <c r="H15" s="155"/>
      <c r="I15" s="155"/>
      <c r="J15" s="155"/>
    </row>
    <row r="16" spans="1:10" s="303" customFormat="1">
      <c r="A16" s="55" t="s">
        <v>161</v>
      </c>
      <c r="B16" s="63">
        <f>'[18]INGR 10'!B14</f>
        <v>1166696185</v>
      </c>
      <c r="C16" s="63">
        <f>'[18]INGR 10'!C14</f>
        <v>936562052</v>
      </c>
      <c r="D16" s="63">
        <f>'[18]INGR 10'!D14</f>
        <v>1489610326</v>
      </c>
      <c r="E16" s="63">
        <f t="shared" si="1"/>
        <v>553048274</v>
      </c>
      <c r="F16" s="304">
        <f t="shared" si="2"/>
        <v>59.050895006794491</v>
      </c>
      <c r="G16" s="40">
        <f t="shared" si="0"/>
        <v>18.45037077526186</v>
      </c>
      <c r="H16" s="155"/>
      <c r="I16" s="155"/>
      <c r="J16" s="155"/>
    </row>
    <row r="17" spans="1:10" s="303" customFormat="1" ht="1.5" customHeight="1">
      <c r="A17" s="55"/>
      <c r="B17" s="305"/>
      <c r="C17" s="63"/>
      <c r="D17" s="306"/>
      <c r="E17" s="63"/>
      <c r="F17" s="304"/>
      <c r="G17" s="22"/>
      <c r="H17" s="25"/>
    </row>
    <row r="18" spans="1:10" s="303" customFormat="1" ht="15">
      <c r="A18" s="65" t="s">
        <v>57</v>
      </c>
      <c r="B18" s="301">
        <f>SUM(B19:B28)-B21</f>
        <v>45822352982.75</v>
      </c>
      <c r="C18" s="301">
        <f>SUM(C19:C28)-C21</f>
        <v>47782116834</v>
      </c>
      <c r="D18" s="301">
        <f>SUM(D19:D28)-D21</f>
        <v>48879624883.290001</v>
      </c>
      <c r="E18" s="301">
        <f>SUM(E19:E28)-E21</f>
        <v>1097508049.2899995</v>
      </c>
      <c r="F18" s="302">
        <f>(D18*100/C18)-100</f>
        <v>2.2969012718772035</v>
      </c>
      <c r="G18" s="22">
        <f t="shared" ref="G18:G28" si="3">(D18/1.0779)/B18*100-100</f>
        <v>-1.0371928366877796</v>
      </c>
      <c r="H18" s="25"/>
      <c r="I18" s="25"/>
      <c r="J18" s="25"/>
    </row>
    <row r="19" spans="1:10" s="303" customFormat="1" ht="23.25">
      <c r="A19" s="55" t="s">
        <v>162</v>
      </c>
      <c r="B19" s="63">
        <f>'[18]INGR 11'!B9</f>
        <v>25973584259.700001</v>
      </c>
      <c r="C19" s="63">
        <f>'[18]INGR 11'!C9</f>
        <v>26039105757</v>
      </c>
      <c r="D19" s="63">
        <f>'[18]INGR 11'!D9</f>
        <v>27408487509.799999</v>
      </c>
      <c r="E19" s="63">
        <f>D19-C19</f>
        <v>1369381752.7999992</v>
      </c>
      <c r="F19" s="304">
        <f>(D19*100/C19)-100</f>
        <v>5.2589430895946663</v>
      </c>
      <c r="G19" s="40">
        <f t="shared" si="3"/>
        <v>-2.1017984395071636</v>
      </c>
      <c r="H19" s="25"/>
      <c r="I19" s="25"/>
      <c r="J19" s="25"/>
    </row>
    <row r="20" spans="1:10" s="303" customFormat="1" ht="15">
      <c r="A20" s="55" t="s">
        <v>163</v>
      </c>
      <c r="B20" s="63">
        <f>'[18]INGR 11'!B10</f>
        <v>5055665992.1499996</v>
      </c>
      <c r="C20" s="63">
        <f>'[18]INGR 11'!C10</f>
        <v>5389677224</v>
      </c>
      <c r="D20" s="63">
        <f>'[18]INGR 11'!D10</f>
        <v>5486273730.1400003</v>
      </c>
      <c r="E20" s="63">
        <f>D20-C20</f>
        <v>96596506.140000343</v>
      </c>
      <c r="F20" s="304">
        <f t="shared" si="2"/>
        <v>1.7922502985867226</v>
      </c>
      <c r="G20" s="40">
        <f t="shared" si="3"/>
        <v>0.67476541315252803</v>
      </c>
      <c r="H20" s="25"/>
      <c r="I20" s="25"/>
      <c r="J20" s="25"/>
    </row>
    <row r="21" spans="1:10" s="303" customFormat="1" ht="15">
      <c r="A21" s="55" t="s">
        <v>164</v>
      </c>
      <c r="B21" s="307">
        <f>B22+B23</f>
        <v>8115447865</v>
      </c>
      <c r="C21" s="307">
        <f>C22+C23</f>
        <v>8968336439</v>
      </c>
      <c r="D21" s="307">
        <f>D22+D23</f>
        <v>8466835586</v>
      </c>
      <c r="E21" s="307">
        <f>SUM(E22:E23)</f>
        <v>-501500853</v>
      </c>
      <c r="F21" s="304">
        <f>(D21*100/C21)-100</f>
        <v>-5.591904991645464</v>
      </c>
      <c r="G21" s="40">
        <f t="shared" si="3"/>
        <v>-3.2100729732744639</v>
      </c>
      <c r="H21" s="25"/>
      <c r="I21" s="25"/>
      <c r="J21" s="25"/>
    </row>
    <row r="22" spans="1:10" s="303" customFormat="1" ht="15">
      <c r="A22" s="308" t="s">
        <v>165</v>
      </c>
      <c r="B22" s="305">
        <f>'[18]INGR 11'!B12</f>
        <v>7131745570</v>
      </c>
      <c r="C22" s="305">
        <f>'[18]INGR 11'!C12</f>
        <v>7881243867</v>
      </c>
      <c r="D22" s="305">
        <f>'[18]INGR 11'!D12</f>
        <v>7440532199</v>
      </c>
      <c r="E22" s="63">
        <f t="shared" ref="E22:E28" si="4">D22-C22</f>
        <v>-440711668</v>
      </c>
      <c r="F22" s="304">
        <f t="shared" si="2"/>
        <v>-5.5919049763873971</v>
      </c>
      <c r="G22" s="40">
        <f t="shared" si="3"/>
        <v>-3.2101788200776014</v>
      </c>
      <c r="H22" s="25"/>
      <c r="I22" s="25"/>
      <c r="J22" s="25"/>
    </row>
    <row r="23" spans="1:10" s="303" customFormat="1" ht="15">
      <c r="A23" s="308" t="s">
        <v>166</v>
      </c>
      <c r="B23" s="305">
        <f>'[18]INGR 11'!B13</f>
        <v>983702295</v>
      </c>
      <c r="C23" s="305">
        <f>'[18]INGR 11'!C13</f>
        <v>1087092572</v>
      </c>
      <c r="D23" s="305">
        <f>'[18]INGR 11'!D13</f>
        <v>1026303387</v>
      </c>
      <c r="E23" s="63">
        <f t="shared" si="4"/>
        <v>-60789185</v>
      </c>
      <c r="F23" s="304">
        <f t="shared" si="2"/>
        <v>-5.5919051022639081</v>
      </c>
      <c r="G23" s="40">
        <f t="shared" si="3"/>
        <v>-3.2093055942886792</v>
      </c>
      <c r="H23" s="25"/>
      <c r="I23" s="25"/>
      <c r="J23" s="25"/>
    </row>
    <row r="24" spans="1:10" s="303" customFormat="1" ht="34.5">
      <c r="A24" s="55" t="s">
        <v>167</v>
      </c>
      <c r="B24" s="305">
        <f>'[18]INGR 11'!B14</f>
        <v>2742756136</v>
      </c>
      <c r="C24" s="305">
        <f>'[18]INGR 11'!C14</f>
        <v>3098160973</v>
      </c>
      <c r="D24" s="305">
        <f>'[18]INGR 11'!D14</f>
        <v>3106911401</v>
      </c>
      <c r="E24" s="63">
        <f t="shared" si="4"/>
        <v>8750428</v>
      </c>
      <c r="F24" s="304">
        <f t="shared" si="2"/>
        <v>0.28243942378264819</v>
      </c>
      <c r="G24" s="40">
        <f t="shared" si="3"/>
        <v>5.0904378577680376</v>
      </c>
      <c r="H24" s="25"/>
      <c r="I24" s="25"/>
      <c r="J24" s="25"/>
    </row>
    <row r="25" spans="1:10" s="303" customFormat="1" ht="15">
      <c r="A25" s="55" t="s">
        <v>168</v>
      </c>
      <c r="B25" s="305">
        <f>'[18]INGR 11'!B15</f>
        <v>1529385092</v>
      </c>
      <c r="C25" s="305">
        <f>'[18]INGR 11'!C15</f>
        <v>1541918049</v>
      </c>
      <c r="D25" s="305">
        <f>'[18]INGR 11'!D15</f>
        <v>1748124089.02</v>
      </c>
      <c r="E25" s="63">
        <f t="shared" si="4"/>
        <v>206206040.01999998</v>
      </c>
      <c r="F25" s="304">
        <f>(D25*100/C25)-100</f>
        <v>13.37334627827552</v>
      </c>
      <c r="G25" s="40">
        <f t="shared" si="3"/>
        <v>6.0417614079969013</v>
      </c>
      <c r="H25" s="25"/>
      <c r="I25" s="25"/>
      <c r="J25" s="25"/>
    </row>
    <row r="26" spans="1:10" s="303" customFormat="1" ht="23.25">
      <c r="A26" s="55" t="s">
        <v>169</v>
      </c>
      <c r="B26" s="305">
        <f>'[18]INGR 11'!B16</f>
        <v>167122617.90000001</v>
      </c>
      <c r="C26" s="305">
        <f>'[18]INGR 11'!C16</f>
        <v>174099342</v>
      </c>
      <c r="D26" s="305">
        <f>'[18]INGR 11'!D16</f>
        <v>179573544.33000001</v>
      </c>
      <c r="E26" s="63">
        <f t="shared" si="4"/>
        <v>5474202.3300000131</v>
      </c>
      <c r="F26" s="304">
        <f t="shared" si="2"/>
        <v>3.1442981157275085</v>
      </c>
      <c r="G26" s="40">
        <f t="shared" si="3"/>
        <v>-0.31526638754090186</v>
      </c>
      <c r="H26" s="25"/>
      <c r="I26" s="25"/>
      <c r="J26" s="25"/>
    </row>
    <row r="27" spans="1:10" s="303" customFormat="1" ht="23.25">
      <c r="A27" s="55" t="s">
        <v>170</v>
      </c>
      <c r="B27" s="305">
        <f>'[18]INGR 11'!B17</f>
        <v>211953379</v>
      </c>
      <c r="C27" s="305">
        <f>'[18]INGR 11'!C17</f>
        <v>222678586</v>
      </c>
      <c r="D27" s="305">
        <f>'[18]INGR 11'!D17</f>
        <v>220007608</v>
      </c>
      <c r="E27" s="63">
        <f t="shared" si="4"/>
        <v>-2670978</v>
      </c>
      <c r="F27" s="304">
        <f t="shared" si="2"/>
        <v>-1.1994768100422561</v>
      </c>
      <c r="G27" s="40">
        <f t="shared" si="3"/>
        <v>-3.7016418200783789</v>
      </c>
      <c r="H27" s="25"/>
      <c r="I27" s="25"/>
      <c r="J27" s="25"/>
    </row>
    <row r="28" spans="1:10" s="303" customFormat="1" ht="23.25">
      <c r="A28" s="55" t="s">
        <v>171</v>
      </c>
      <c r="B28" s="305">
        <f>'[18]INGR 11'!B18</f>
        <v>2026437641</v>
      </c>
      <c r="C28" s="305">
        <f>'[18]INGR 11'!C18</f>
        <v>2348140464</v>
      </c>
      <c r="D28" s="305">
        <f>'[18]INGR 11'!D18</f>
        <v>2263411415</v>
      </c>
      <c r="E28" s="63">
        <f t="shared" si="4"/>
        <v>-84729049</v>
      </c>
      <c r="F28" s="304">
        <f t="shared" si="2"/>
        <v>-3.6083467023802314</v>
      </c>
      <c r="G28" s="40">
        <f t="shared" si="3"/>
        <v>3.621956031639769</v>
      </c>
      <c r="H28" s="25"/>
      <c r="I28" s="25"/>
      <c r="J28" s="25"/>
    </row>
    <row r="29" spans="1:10" s="303" customFormat="1" ht="1.5" customHeight="1">
      <c r="A29" s="55"/>
      <c r="B29" s="63"/>
      <c r="C29" s="63"/>
      <c r="D29" s="306"/>
      <c r="E29" s="63"/>
      <c r="F29" s="304"/>
      <c r="G29" s="40"/>
      <c r="H29" s="25"/>
      <c r="I29" s="25"/>
      <c r="J29" s="25"/>
    </row>
    <row r="30" spans="1:10" s="309" customFormat="1" ht="12" customHeight="1">
      <c r="A30" s="65" t="s">
        <v>28</v>
      </c>
      <c r="B30" s="301">
        <v>3720549056.0500002</v>
      </c>
      <c r="C30" s="301">
        <v>2774888321</v>
      </c>
      <c r="D30" s="301">
        <v>4296259362.0699997</v>
      </c>
      <c r="E30" s="301">
        <f>D30-C30</f>
        <v>1521371041.0699997</v>
      </c>
      <c r="F30" s="302">
        <f t="shared" ref="F30" si="5">(D30*100/C30)-100</f>
        <v>54.826388130882918</v>
      </c>
      <c r="G30" s="22">
        <f>(D30/1.0779)/B30*100-100</f>
        <v>7.1284902390593459</v>
      </c>
      <c r="H30" s="25"/>
    </row>
    <row r="31" spans="1:10" s="303" customFormat="1" ht="0.75" customHeight="1">
      <c r="A31" s="55"/>
      <c r="B31" s="63"/>
      <c r="C31" s="63"/>
      <c r="D31" s="63"/>
      <c r="E31" s="63"/>
      <c r="F31" s="304"/>
      <c r="G31" s="40"/>
      <c r="H31" s="25"/>
      <c r="I31" s="1637"/>
      <c r="J31" s="1637"/>
    </row>
    <row r="32" spans="1:10" s="303" customFormat="1" ht="0.75" hidden="1" customHeight="1">
      <c r="A32" s="55"/>
      <c r="B32" s="63"/>
      <c r="C32" s="63"/>
      <c r="D32" s="63"/>
      <c r="E32" s="63"/>
      <c r="F32" s="304"/>
      <c r="G32" s="40"/>
      <c r="H32" s="25"/>
      <c r="I32" s="1043"/>
      <c r="J32" s="1043"/>
    </row>
    <row r="33" spans="1:10" s="303" customFormat="1" ht="15">
      <c r="A33" s="65" t="s">
        <v>29</v>
      </c>
      <c r="B33" s="301">
        <f>B35+B36+B37+B42+B43+B44+B45+B46+B47+B48+B49+B50</f>
        <v>1127151153</v>
      </c>
      <c r="C33" s="301">
        <f>C35+C36+C37+C42+C43+C44+C45+C46+C47+C48+C49+C50</f>
        <v>3719226526</v>
      </c>
      <c r="D33" s="301">
        <f>D35+D36+D37+D42+D43+D44+D45+D46+D47+D48+D49+D50</f>
        <v>3716576608</v>
      </c>
      <c r="E33" s="301">
        <f>D33-C33</f>
        <v>-2649918</v>
      </c>
      <c r="F33" s="302">
        <f>(D33*100/C33)-100</f>
        <v>-7.1249169188135397E-2</v>
      </c>
      <c r="G33" s="22">
        <f>(D33/1.0779)/B33*100-100</f>
        <v>205.90209942564286</v>
      </c>
      <c r="H33" s="25"/>
      <c r="I33" s="25"/>
      <c r="J33" s="25"/>
    </row>
    <row r="34" spans="1:10" s="303" customFormat="1" ht="3" customHeight="1">
      <c r="A34" s="311"/>
      <c r="B34" s="63"/>
      <c r="C34" s="63"/>
      <c r="D34" s="63"/>
      <c r="E34" s="63"/>
      <c r="F34" s="304"/>
      <c r="G34" s="40"/>
      <c r="H34" s="25"/>
      <c r="I34" s="25"/>
      <c r="J34" s="25"/>
    </row>
    <row r="35" spans="1:10" s="303" customFormat="1" ht="15">
      <c r="A35" s="312" t="s">
        <v>172</v>
      </c>
      <c r="B35" s="63">
        <f>'[18]INGR 12'!B12</f>
        <v>124344216</v>
      </c>
      <c r="C35" s="63">
        <f>'[18]INGR 12'!C12</f>
        <v>116893087</v>
      </c>
      <c r="D35" s="63">
        <f>'[18]INGR 12'!D12</f>
        <v>186782231</v>
      </c>
      <c r="E35" s="63">
        <f>D35-C35</f>
        <v>69889144</v>
      </c>
      <c r="F35" s="304">
        <f>(D35*100/C35)-100</f>
        <v>59.78894543182011</v>
      </c>
      <c r="G35" s="40">
        <f t="shared" ref="G35:G44" si="6">(D35/1.0779)/B35*100-100</f>
        <v>39.357869470417342</v>
      </c>
      <c r="H35" s="25"/>
      <c r="I35" s="25"/>
      <c r="J35" s="25"/>
    </row>
    <row r="36" spans="1:10" s="303" customFormat="1" ht="15">
      <c r="A36" s="312" t="s">
        <v>173</v>
      </c>
      <c r="B36" s="63">
        <f>'[18]INGR 12'!B13</f>
        <v>426958034</v>
      </c>
      <c r="C36" s="305">
        <f>'[18]INGR 12'!C13</f>
        <v>3061267174</v>
      </c>
      <c r="D36" s="305">
        <f>'[18]INGR 12'!D13</f>
        <v>2957203825</v>
      </c>
      <c r="E36" s="63">
        <f t="shared" ref="E36:E50" si="7">D36-C36</f>
        <v>-104063349</v>
      </c>
      <c r="F36" s="304">
        <f t="shared" ref="F36:F47" si="8">(D36*100/C36)-100</f>
        <v>-3.3993553350662182</v>
      </c>
      <c r="G36" s="40">
        <f t="shared" si="6"/>
        <v>542.5657858460736</v>
      </c>
      <c r="H36" s="25"/>
      <c r="I36" s="25"/>
      <c r="J36" s="25"/>
    </row>
    <row r="37" spans="1:10" s="303" customFormat="1" ht="15">
      <c r="A37" s="312" t="s">
        <v>174</v>
      </c>
      <c r="B37" s="305">
        <f>SUM(B38:B41)</f>
        <v>14395816</v>
      </c>
      <c r="C37" s="305">
        <f>SUM(C38:C41)</f>
        <v>17415752</v>
      </c>
      <c r="D37" s="305">
        <f>SUM(D38:D41)</f>
        <v>10283082</v>
      </c>
      <c r="E37" s="63">
        <f>D37-C37</f>
        <v>-7132670</v>
      </c>
      <c r="F37" s="304">
        <f>(D37*100/C37)-100</f>
        <v>-40.955280024658137</v>
      </c>
      <c r="G37" s="40">
        <f t="shared" si="6"/>
        <v>-33.731286432856507</v>
      </c>
      <c r="H37" s="25"/>
      <c r="I37" s="25"/>
      <c r="J37" s="25"/>
    </row>
    <row r="38" spans="1:10" s="317" customFormat="1" ht="15" customHeight="1">
      <c r="A38" s="313" t="s">
        <v>175</v>
      </c>
      <c r="B38" s="314">
        <f>'[18]INGR 12'!B15</f>
        <v>5348076</v>
      </c>
      <c r="C38" s="314">
        <f>'[18]INGR 12'!C15</f>
        <v>10251769</v>
      </c>
      <c r="D38" s="314">
        <f>'[18]INGR 12'!D15</f>
        <v>2491826</v>
      </c>
      <c r="E38" s="314">
        <f>D38-C38</f>
        <v>-7759943</v>
      </c>
      <c r="F38" s="315">
        <f>(D38*100/C38)-100</f>
        <v>-75.693697351159585</v>
      </c>
      <c r="G38" s="316">
        <f t="shared" si="6"/>
        <v>-56.774336248789389</v>
      </c>
      <c r="H38" s="25"/>
      <c r="I38" s="25"/>
      <c r="J38" s="25"/>
    </row>
    <row r="39" spans="1:10" s="317" customFormat="1" ht="13.5" customHeight="1">
      <c r="A39" s="313" t="s">
        <v>176</v>
      </c>
      <c r="B39" s="314">
        <f>'[18]INGR 12'!B16</f>
        <v>1517503</v>
      </c>
      <c r="C39" s="314">
        <f>'[18]INGR 12'!C16</f>
        <v>804623</v>
      </c>
      <c r="D39" s="314">
        <f>'[18]INGR 12'!D16</f>
        <v>1090878</v>
      </c>
      <c r="E39" s="314">
        <f t="shared" ref="E39:E41" si="9">D39-C39</f>
        <v>286255</v>
      </c>
      <c r="F39" s="315">
        <f t="shared" ref="F39:F41" si="10">(D39*100/C39)-100</f>
        <v>35.576288522699457</v>
      </c>
      <c r="G39" s="316">
        <f t="shared" si="6"/>
        <v>-33.308858174955375</v>
      </c>
      <c r="H39" s="25"/>
      <c r="I39" s="25"/>
      <c r="J39" s="25"/>
    </row>
    <row r="40" spans="1:10" s="317" customFormat="1" ht="13.5" customHeight="1">
      <c r="A40" s="313" t="s">
        <v>177</v>
      </c>
      <c r="B40" s="314">
        <v>16284</v>
      </c>
      <c r="C40" s="314">
        <v>0</v>
      </c>
      <c r="D40" s="314">
        <v>0</v>
      </c>
      <c r="E40" s="314">
        <f t="shared" si="9"/>
        <v>0</v>
      </c>
      <c r="F40" s="315">
        <v>0</v>
      </c>
      <c r="G40" s="316">
        <f t="shared" si="6"/>
        <v>-100</v>
      </c>
      <c r="H40" s="25"/>
      <c r="I40" s="25"/>
      <c r="J40" s="25"/>
    </row>
    <row r="41" spans="1:10" s="317" customFormat="1" ht="12.75" customHeight="1">
      <c r="A41" s="313" t="s">
        <v>178</v>
      </c>
      <c r="B41" s="314">
        <f>'[18]INGR 12'!B18</f>
        <v>7513953</v>
      </c>
      <c r="C41" s="314">
        <f>'[18]INGR 12'!C18</f>
        <v>6359360</v>
      </c>
      <c r="D41" s="314">
        <f>'[18]INGR 12'!D18</f>
        <v>6700378</v>
      </c>
      <c r="E41" s="314">
        <f t="shared" si="9"/>
        <v>341018</v>
      </c>
      <c r="F41" s="315">
        <f t="shared" si="10"/>
        <v>5.3624578573944603</v>
      </c>
      <c r="G41" s="316">
        <f t="shared" si="6"/>
        <v>-17.272031860666246</v>
      </c>
      <c r="H41" s="25"/>
      <c r="I41" s="25"/>
      <c r="J41" s="25"/>
    </row>
    <row r="42" spans="1:10" s="303" customFormat="1" ht="23.25">
      <c r="A42" s="312" t="s">
        <v>179</v>
      </c>
      <c r="B42" s="305">
        <f>'[18]INGR 12'!B19</f>
        <v>53107691</v>
      </c>
      <c r="C42" s="305">
        <f>'[18]INGR 12'!C19</f>
        <v>35500189</v>
      </c>
      <c r="D42" s="305">
        <f>'[18]INGR 12'!D19</f>
        <v>55070048</v>
      </c>
      <c r="E42" s="305">
        <f t="shared" si="7"/>
        <v>19569859</v>
      </c>
      <c r="F42" s="318">
        <f t="shared" si="8"/>
        <v>55.126069892191282</v>
      </c>
      <c r="G42" s="175">
        <f t="shared" si="6"/>
        <v>-3.799005121520409</v>
      </c>
      <c r="H42" s="25"/>
      <c r="I42" s="25"/>
      <c r="J42" s="25"/>
    </row>
    <row r="43" spans="1:10" s="303" customFormat="1" ht="23.25">
      <c r="A43" s="312" t="s">
        <v>180</v>
      </c>
      <c r="B43" s="305">
        <f>'[18]INGR 12'!B20</f>
        <v>41136294</v>
      </c>
      <c r="C43" s="305">
        <f>'[18]INGR 12'!C20</f>
        <v>11770056</v>
      </c>
      <c r="D43" s="305">
        <f>'[18]INGR 12'!D20</f>
        <v>44853315</v>
      </c>
      <c r="E43" s="63">
        <f t="shared" si="7"/>
        <v>33083259</v>
      </c>
      <c r="F43" s="304">
        <f t="shared" si="8"/>
        <v>281.07987761485589</v>
      </c>
      <c r="G43" s="175">
        <f t="shared" si="6"/>
        <v>1.1558284170816364</v>
      </c>
      <c r="H43" s="25"/>
      <c r="I43" s="25"/>
      <c r="J43" s="25"/>
    </row>
    <row r="44" spans="1:10" s="303" customFormat="1" ht="15">
      <c r="A44" s="312" t="s">
        <v>181</v>
      </c>
      <c r="B44" s="63">
        <f>'[18]INGR 12'!B21</f>
        <v>422728624</v>
      </c>
      <c r="C44" s="305">
        <f>'[18]INGR 12'!C21</f>
        <v>433128741</v>
      </c>
      <c r="D44" s="305">
        <f>'[18]INGR 12'!D21</f>
        <v>415637379</v>
      </c>
      <c r="E44" s="63">
        <f t="shared" si="7"/>
        <v>-17491362</v>
      </c>
      <c r="F44" s="304">
        <f t="shared" si="8"/>
        <v>-4.0383748165998554</v>
      </c>
      <c r="G44" s="40">
        <f t="shared" si="6"/>
        <v>-8.7832762361974943</v>
      </c>
      <c r="H44" s="25"/>
      <c r="I44" s="25"/>
      <c r="J44" s="25"/>
    </row>
    <row r="45" spans="1:10" s="303" customFormat="1" ht="15">
      <c r="A45" s="312" t="s">
        <v>182</v>
      </c>
      <c r="B45" s="63">
        <f>'[18]INGR 12'!B22</f>
        <v>0</v>
      </c>
      <c r="C45" s="63">
        <f>'[18]INGR 12'!C22</f>
        <v>1</v>
      </c>
      <c r="D45" s="63">
        <f>'[18]INGR 12'!D22</f>
        <v>0</v>
      </c>
      <c r="E45" s="63">
        <f t="shared" si="7"/>
        <v>-1</v>
      </c>
      <c r="F45" s="304">
        <v>0</v>
      </c>
      <c r="G45" s="40">
        <v>0</v>
      </c>
      <c r="H45" s="25"/>
      <c r="I45" s="25"/>
      <c r="J45" s="25"/>
    </row>
    <row r="46" spans="1:10" s="303" customFormat="1" ht="23.25">
      <c r="A46" s="312" t="s">
        <v>183</v>
      </c>
      <c r="B46" s="63">
        <f>'[18]INGR 12'!B23</f>
        <v>34862856</v>
      </c>
      <c r="C46" s="63">
        <f>'[18]INGR 12'!C23</f>
        <v>36022732</v>
      </c>
      <c r="D46" s="63">
        <f>'[18]INGR 12'!D23</f>
        <v>36912792</v>
      </c>
      <c r="E46" s="63">
        <f t="shared" si="7"/>
        <v>890060</v>
      </c>
      <c r="F46" s="304">
        <f>(D46*100/C46)-100</f>
        <v>2.4708286978344631</v>
      </c>
      <c r="G46" s="40">
        <f>(D46/1.0779)/B46*100-100</f>
        <v>-1.7719638252571883</v>
      </c>
      <c r="H46" s="25"/>
      <c r="I46" s="25"/>
      <c r="J46" s="25"/>
    </row>
    <row r="47" spans="1:10" s="303" customFormat="1" ht="23.25">
      <c r="A47" s="312" t="s">
        <v>184</v>
      </c>
      <c r="B47" s="63">
        <f>'[18]INGR 12'!B24</f>
        <v>9615228</v>
      </c>
      <c r="C47" s="63">
        <f>'[18]INGR 12'!C24</f>
        <v>7228794</v>
      </c>
      <c r="D47" s="63">
        <f>'[18]INGR 12'!D24</f>
        <v>9833936</v>
      </c>
      <c r="E47" s="63">
        <f t="shared" si="7"/>
        <v>2605142</v>
      </c>
      <c r="F47" s="304">
        <f t="shared" si="8"/>
        <v>36.038404193009228</v>
      </c>
      <c r="G47" s="40">
        <f>(D47/1.0779)/B47*100-100</f>
        <v>-5.1168009567781496</v>
      </c>
      <c r="H47" s="25"/>
      <c r="I47" s="25"/>
      <c r="J47" s="25"/>
    </row>
    <row r="48" spans="1:10" s="303" customFormat="1" ht="15">
      <c r="A48" s="176" t="s">
        <v>185</v>
      </c>
      <c r="B48" s="63">
        <f>'[18]INGR 12'!B25</f>
        <v>2394</v>
      </c>
      <c r="C48" s="63">
        <f>'[18]INGR 12'!C25</f>
        <v>0</v>
      </c>
      <c r="D48" s="63">
        <f>'[18]INGR 12'!D25</f>
        <v>0</v>
      </c>
      <c r="E48" s="63">
        <f t="shared" si="7"/>
        <v>0</v>
      </c>
      <c r="F48" s="63">
        <v>0</v>
      </c>
      <c r="G48" s="40">
        <f>(D48/1.0779)/B48*100-100</f>
        <v>-100</v>
      </c>
      <c r="H48" s="25"/>
      <c r="I48" s="25"/>
      <c r="J48" s="25"/>
    </row>
    <row r="49" spans="1:10" s="303" customFormat="1" ht="15">
      <c r="A49" s="319" t="s">
        <v>186</v>
      </c>
      <c r="B49" s="63">
        <f>'[18]INGR 12'!B26</f>
        <v>0</v>
      </c>
      <c r="C49" s="63">
        <f>'[18]INGR 12'!C26</f>
        <v>0</v>
      </c>
      <c r="D49" s="63">
        <f>'[18]INGR 12'!D26</f>
        <v>0</v>
      </c>
      <c r="E49" s="63">
        <f t="shared" si="7"/>
        <v>0</v>
      </c>
      <c r="F49" s="320">
        <v>0</v>
      </c>
      <c r="G49" s="40">
        <v>0</v>
      </c>
      <c r="H49" s="25"/>
      <c r="I49" s="25"/>
      <c r="J49" s="25"/>
    </row>
    <row r="50" spans="1:10" s="303" customFormat="1" ht="23.25">
      <c r="A50" s="319" t="s">
        <v>187</v>
      </c>
      <c r="B50" s="63">
        <f>'[18]INGR 12'!B27</f>
        <v>0</v>
      </c>
      <c r="C50" s="63">
        <f>'[18]INGR 12'!C27</f>
        <v>0</v>
      </c>
      <c r="D50" s="63">
        <f>'[18]INGR 12'!D27</f>
        <v>0</v>
      </c>
      <c r="E50" s="63">
        <f t="shared" si="7"/>
        <v>0</v>
      </c>
      <c r="F50" s="320">
        <v>0</v>
      </c>
      <c r="G50" s="321">
        <v>0</v>
      </c>
      <c r="H50" s="25"/>
      <c r="I50" s="25"/>
      <c r="J50" s="25"/>
    </row>
    <row r="51" spans="1:10" s="303" customFormat="1" ht="3" customHeight="1">
      <c r="A51" s="319"/>
      <c r="B51" s="63"/>
      <c r="C51" s="63"/>
      <c r="D51" s="63"/>
      <c r="E51" s="63"/>
      <c r="F51" s="304"/>
      <c r="G51" s="40"/>
      <c r="H51" s="25"/>
      <c r="I51" s="1043"/>
      <c r="J51" s="1043"/>
    </row>
    <row r="52" spans="1:10" s="303" customFormat="1" ht="15">
      <c r="A52" s="65" t="s">
        <v>32</v>
      </c>
      <c r="B52" s="322">
        <f>B53+B54</f>
        <v>40769647</v>
      </c>
      <c r="C52" s="322">
        <f>C53+C54</f>
        <v>5521302</v>
      </c>
      <c r="D52" s="322">
        <f>D53</f>
        <v>70425809</v>
      </c>
      <c r="E52" s="301">
        <f t="shared" ref="E52:E54" si="11">D52-C52</f>
        <v>64904507</v>
      </c>
      <c r="F52" s="302">
        <f t="shared" ref="F52:F53" si="12">(D52*100/C52)-100</f>
        <v>1175.529014714283</v>
      </c>
      <c r="G52" s="22">
        <f>(D52/1.0779)/B52*100-100</f>
        <v>60.256783367383946</v>
      </c>
      <c r="H52" s="25"/>
      <c r="I52" s="1043"/>
      <c r="J52" s="1043"/>
    </row>
    <row r="53" spans="1:10" s="303" customFormat="1" ht="23.25">
      <c r="A53" s="323" t="s">
        <v>188</v>
      </c>
      <c r="B53" s="305">
        <v>40769647</v>
      </c>
      <c r="C53" s="305">
        <v>5521302</v>
      </c>
      <c r="D53" s="305">
        <v>70425809</v>
      </c>
      <c r="E53" s="63">
        <f t="shared" si="11"/>
        <v>64904507</v>
      </c>
      <c r="F53" s="304">
        <f t="shared" si="12"/>
        <v>1175.529014714283</v>
      </c>
      <c r="G53" s="40">
        <f>(D53/1.0779)/B53*100-100</f>
        <v>60.256783367383946</v>
      </c>
      <c r="H53" s="25"/>
      <c r="I53" s="1043"/>
      <c r="J53" s="1043"/>
    </row>
    <row r="54" spans="1:10" s="303" customFormat="1" ht="23.25">
      <c r="A54" s="323" t="s">
        <v>189</v>
      </c>
      <c r="B54" s="305">
        <v>0</v>
      </c>
      <c r="C54" s="305">
        <v>0</v>
      </c>
      <c r="D54" s="305">
        <v>0</v>
      </c>
      <c r="E54" s="63">
        <f t="shared" si="11"/>
        <v>0</v>
      </c>
      <c r="F54" s="320">
        <v>0</v>
      </c>
      <c r="G54" s="321">
        <v>0</v>
      </c>
      <c r="H54" s="25"/>
      <c r="I54" s="1043"/>
      <c r="J54" s="1043"/>
    </row>
    <row r="55" spans="1:10" s="303" customFormat="1" ht="1.5" customHeight="1">
      <c r="A55" s="55"/>
      <c r="B55" s="63"/>
      <c r="C55" s="63"/>
      <c r="D55" s="63"/>
      <c r="E55" s="63"/>
      <c r="F55" s="304"/>
      <c r="G55" s="40"/>
      <c r="H55" s="25"/>
      <c r="I55" s="324"/>
    </row>
    <row r="56" spans="1:10" s="303" customFormat="1" ht="25.5" customHeight="1">
      <c r="A56" s="65" t="s">
        <v>33</v>
      </c>
      <c r="B56" s="32">
        <v>2624929340.0999999</v>
      </c>
      <c r="C56" s="301">
        <v>2622856180</v>
      </c>
      <c r="D56" s="32">
        <v>2694242709.4000001</v>
      </c>
      <c r="E56" s="301">
        <f>D56-C56</f>
        <v>71386529.400000095</v>
      </c>
      <c r="F56" s="302">
        <f>(D56*100/C56)-100</f>
        <v>2.7217096364010303</v>
      </c>
      <c r="G56" s="22">
        <f>(D56/1.0779)/B56*100-100</f>
        <v>-4.7772702607288409</v>
      </c>
      <c r="H56" s="25"/>
    </row>
    <row r="57" spans="1:10" s="303" customFormat="1" ht="2.25" customHeight="1">
      <c r="A57" s="325"/>
      <c r="B57" s="139"/>
      <c r="C57" s="139"/>
      <c r="D57" s="139"/>
      <c r="E57" s="139"/>
      <c r="F57" s="326"/>
      <c r="G57" s="327"/>
      <c r="H57" s="25"/>
      <c r="I57" s="328"/>
      <c r="J57" s="328"/>
    </row>
    <row r="58" spans="1:10" ht="12.75" customHeight="1">
      <c r="A58" s="329" t="s">
        <v>79</v>
      </c>
      <c r="B58" s="184"/>
      <c r="C58" s="184"/>
      <c r="D58" s="185"/>
      <c r="E58" s="185"/>
      <c r="F58" s="185"/>
      <c r="G58" s="330"/>
      <c r="H58" s="25"/>
    </row>
    <row r="59" spans="1:10" ht="12.75" customHeight="1">
      <c r="A59" s="1594"/>
      <c r="B59" s="1594"/>
      <c r="C59" s="186"/>
      <c r="D59" s="186"/>
      <c r="E59" s="186"/>
      <c r="F59" s="186"/>
      <c r="G59" s="186"/>
      <c r="H59" s="25"/>
    </row>
    <row r="60" spans="1:10" ht="15">
      <c r="B60" s="331"/>
      <c r="C60" s="331"/>
      <c r="D60" s="331"/>
      <c r="H60" s="25"/>
    </row>
    <row r="61" spans="1:10" ht="15">
      <c r="B61" s="332"/>
      <c r="C61" s="332"/>
      <c r="D61" s="332"/>
      <c r="H61" s="25"/>
    </row>
    <row r="62" spans="1:10" ht="15">
      <c r="B62" s="332"/>
      <c r="C62" s="333"/>
      <c r="D62" s="332"/>
      <c r="H62" s="25"/>
    </row>
  </sheetData>
  <mergeCells count="11">
    <mergeCell ref="I31:J31"/>
    <mergeCell ref="A59:B59"/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rintOptions horizontalCentered="1"/>
  <pageMargins left="0.74803149606299213" right="0.31496062992125984" top="0.98425196850393704" bottom="0.98425196850393704" header="0" footer="0"/>
  <pageSetup scale="6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showGridLines="0" topLeftCell="H4" zoomScale="115" zoomScaleNormal="115" workbookViewId="0">
      <selection activeCell="A7" sqref="A7:E9"/>
    </sheetView>
  </sheetViews>
  <sheetFormatPr baseColWidth="10" defaultRowHeight="12.75"/>
  <cols>
    <col min="1" max="1" width="3.140625" style="991" customWidth="1"/>
    <col min="2" max="2" width="3.5703125" style="991" customWidth="1"/>
    <col min="3" max="3" width="4.7109375" style="991" customWidth="1"/>
    <col min="4" max="4" width="11.42578125" style="991"/>
    <col min="5" max="5" width="30" style="991" customWidth="1"/>
    <col min="6" max="6" width="2" style="991" customWidth="1"/>
    <col min="7" max="7" width="16.140625" style="991" customWidth="1"/>
    <col min="8" max="8" width="2" style="991" customWidth="1"/>
    <col min="9" max="9" width="16.140625" style="991" customWidth="1"/>
    <col min="10" max="10" width="16.140625" style="1022" customWidth="1"/>
    <col min="11" max="11" width="16.140625" style="991" customWidth="1"/>
    <col min="12" max="12" width="19.28515625" style="1020" customWidth="1"/>
    <col min="13" max="13" width="19.140625" style="991" customWidth="1"/>
    <col min="14" max="16384" width="11.42578125" style="991"/>
  </cols>
  <sheetData>
    <row r="1" spans="1:13">
      <c r="A1" s="1952"/>
      <c r="B1" s="1952"/>
      <c r="C1" s="1952"/>
      <c r="D1" s="1952"/>
      <c r="E1" s="1952"/>
      <c r="F1" s="1952"/>
      <c r="G1" s="1952"/>
      <c r="H1" s="1952"/>
      <c r="I1" s="1952"/>
      <c r="J1" s="1952"/>
      <c r="K1" s="1952"/>
      <c r="L1" s="1952"/>
      <c r="M1" s="1952"/>
    </row>
    <row r="2" spans="1:13">
      <c r="A2" s="1952"/>
      <c r="B2" s="1952"/>
      <c r="C2" s="1952"/>
      <c r="D2" s="1952"/>
      <c r="E2" s="1952"/>
      <c r="F2" s="1952"/>
      <c r="G2" s="1952"/>
      <c r="H2" s="1952"/>
      <c r="I2" s="1952"/>
      <c r="J2" s="1952"/>
      <c r="K2" s="1952"/>
      <c r="L2" s="1952"/>
      <c r="M2" s="1952"/>
    </row>
    <row r="3" spans="1:13">
      <c r="A3" s="1953"/>
      <c r="B3" s="1953"/>
      <c r="C3" s="1953"/>
      <c r="D3" s="1953"/>
      <c r="E3" s="1953"/>
      <c r="F3" s="1953"/>
      <c r="G3" s="1953"/>
      <c r="H3" s="1953"/>
      <c r="I3" s="1953"/>
      <c r="J3" s="1953"/>
      <c r="K3" s="1953"/>
      <c r="L3" s="1953"/>
      <c r="M3" s="1953"/>
    </row>
    <row r="4" spans="1:13">
      <c r="A4" s="1953"/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</row>
    <row r="6" spans="1:13" ht="45" customHeight="1">
      <c r="A6" s="1954" t="s">
        <v>3122</v>
      </c>
      <c r="B6" s="1954"/>
      <c r="C6" s="1954"/>
      <c r="D6" s="1955"/>
      <c r="E6" s="1955"/>
      <c r="F6" s="1955"/>
      <c r="G6" s="1955"/>
      <c r="H6" s="1955"/>
      <c r="I6" s="1955"/>
      <c r="J6" s="1955"/>
      <c r="K6" s="1955"/>
      <c r="L6" s="1955"/>
      <c r="M6" s="1955"/>
    </row>
    <row r="7" spans="1:13" ht="15.75" customHeight="1">
      <c r="A7" s="1968" t="s">
        <v>3123</v>
      </c>
      <c r="B7" s="1968"/>
      <c r="C7" s="1968"/>
      <c r="D7" s="1968"/>
      <c r="E7" s="1968"/>
      <c r="F7" s="1955" t="s">
        <v>3124</v>
      </c>
      <c r="G7" s="1955"/>
      <c r="H7" s="1955"/>
      <c r="I7" s="1955"/>
      <c r="J7" s="1955" t="s">
        <v>3125</v>
      </c>
      <c r="K7" s="1955"/>
      <c r="L7" s="1954" t="s">
        <v>3126</v>
      </c>
      <c r="M7" s="1954" t="s">
        <v>3127</v>
      </c>
    </row>
    <row r="8" spans="1:13" ht="15.75" customHeight="1">
      <c r="A8" s="1968"/>
      <c r="B8" s="1968"/>
      <c r="C8" s="1968"/>
      <c r="D8" s="1968"/>
      <c r="E8" s="1968"/>
      <c r="F8" s="1954" t="s">
        <v>3128</v>
      </c>
      <c r="G8" s="1954"/>
      <c r="H8" s="1954" t="s">
        <v>3129</v>
      </c>
      <c r="I8" s="1954"/>
      <c r="J8" s="1955"/>
      <c r="K8" s="1955"/>
      <c r="L8" s="1954"/>
      <c r="M8" s="1954"/>
    </row>
    <row r="9" spans="1:13" ht="21.75" customHeight="1">
      <c r="A9" s="1968"/>
      <c r="B9" s="1968"/>
      <c r="C9" s="1968"/>
      <c r="D9" s="1968"/>
      <c r="E9" s="1968"/>
      <c r="F9" s="992"/>
      <c r="G9" s="992" t="s">
        <v>3130</v>
      </c>
      <c r="H9" s="992"/>
      <c r="I9" s="992" t="s">
        <v>3131</v>
      </c>
      <c r="J9" s="993" t="s">
        <v>3132</v>
      </c>
      <c r="K9" s="992" t="s">
        <v>3133</v>
      </c>
      <c r="L9" s="1954"/>
      <c r="M9" s="1954"/>
    </row>
    <row r="10" spans="1:13" ht="12.75" customHeight="1">
      <c r="A10" s="1956" t="s">
        <v>3134</v>
      </c>
      <c r="B10" s="1957"/>
      <c r="C10" s="1957"/>
      <c r="D10" s="1957"/>
      <c r="E10" s="1957"/>
      <c r="F10" s="1957"/>
      <c r="G10" s="1957"/>
      <c r="H10" s="1957"/>
      <c r="I10" s="1957"/>
      <c r="J10" s="1957"/>
      <c r="K10" s="1957"/>
      <c r="L10" s="1957"/>
      <c r="M10" s="1958"/>
    </row>
    <row r="11" spans="1:13" ht="12.75" customHeight="1">
      <c r="A11" s="1959" t="s">
        <v>3135</v>
      </c>
      <c r="B11" s="1960"/>
      <c r="C11" s="1960"/>
      <c r="D11" s="1960"/>
      <c r="E11" s="1960"/>
      <c r="F11" s="1960"/>
      <c r="G11" s="1960"/>
      <c r="H11" s="1960"/>
      <c r="I11" s="1960"/>
      <c r="J11" s="1960"/>
      <c r="K11" s="1960"/>
      <c r="L11" s="1960"/>
      <c r="M11" s="1961"/>
    </row>
    <row r="12" spans="1:13" s="995" customFormat="1" ht="19.5" customHeight="1">
      <c r="A12" s="994">
        <v>1</v>
      </c>
      <c r="B12" s="1966" t="s">
        <v>3136</v>
      </c>
      <c r="C12" s="1966"/>
      <c r="D12" s="1966"/>
      <c r="E12" s="1966"/>
      <c r="F12" s="1966"/>
      <c r="G12" s="1966"/>
      <c r="H12" s="1966"/>
      <c r="I12" s="1966"/>
      <c r="J12" s="1966"/>
      <c r="K12" s="1966"/>
      <c r="L12" s="1966"/>
      <c r="M12" s="1967"/>
    </row>
    <row r="13" spans="1:13" ht="24" customHeight="1">
      <c r="A13" s="996"/>
      <c r="B13" s="997" t="s">
        <v>3137</v>
      </c>
      <c r="C13" s="1962" t="s">
        <v>3138</v>
      </c>
      <c r="D13" s="1962"/>
      <c r="E13" s="1963"/>
      <c r="F13" s="998"/>
      <c r="G13" s="999" t="s">
        <v>3139</v>
      </c>
      <c r="H13" s="998"/>
      <c r="I13" s="1000"/>
      <c r="J13" s="1001">
        <f>83808199057-82808199057</f>
        <v>1000000000</v>
      </c>
      <c r="K13" s="1002" t="s">
        <v>3140</v>
      </c>
      <c r="L13" s="1002" t="s">
        <v>3141</v>
      </c>
      <c r="M13" s="998"/>
    </row>
    <row r="14" spans="1:13" ht="24" customHeight="1">
      <c r="A14" s="1003"/>
      <c r="B14" s="1004" t="s">
        <v>3142</v>
      </c>
      <c r="C14" s="1964" t="s">
        <v>3143</v>
      </c>
      <c r="D14" s="1964"/>
      <c r="E14" s="1965"/>
      <c r="F14" s="998"/>
      <c r="G14" s="999" t="s">
        <v>3144</v>
      </c>
      <c r="H14" s="998"/>
      <c r="I14" s="998"/>
      <c r="J14" s="1001">
        <f>83808199057-82808199057</f>
        <v>1000000000</v>
      </c>
      <c r="K14" s="1002" t="s">
        <v>3140</v>
      </c>
      <c r="L14" s="1002" t="s">
        <v>3141</v>
      </c>
      <c r="M14" s="998"/>
    </row>
    <row r="15" spans="1:13" ht="24" customHeight="1">
      <c r="A15" s="1003"/>
      <c r="B15" s="1004" t="s">
        <v>3145</v>
      </c>
      <c r="C15" s="1964" t="s">
        <v>2892</v>
      </c>
      <c r="D15" s="1964"/>
      <c r="E15" s="1965"/>
      <c r="F15" s="998"/>
      <c r="G15" s="999" t="s">
        <v>3146</v>
      </c>
      <c r="H15" s="998"/>
      <c r="I15" s="998"/>
      <c r="J15" s="1001">
        <f>92798576283.04-91295918297.13</f>
        <v>1502657985.9099884</v>
      </c>
      <c r="K15" s="1002" t="s">
        <v>3140</v>
      </c>
      <c r="L15" s="1002" t="s">
        <v>3141</v>
      </c>
      <c r="M15" s="998"/>
    </row>
    <row r="16" spans="1:13" s="995" customFormat="1" ht="19.5" customHeight="1">
      <c r="A16" s="994">
        <v>2</v>
      </c>
      <c r="B16" s="1966" t="s">
        <v>3147</v>
      </c>
      <c r="C16" s="1966"/>
      <c r="D16" s="1966"/>
      <c r="E16" s="1966"/>
      <c r="F16" s="1966"/>
      <c r="G16" s="1966"/>
      <c r="H16" s="1966"/>
      <c r="I16" s="1966"/>
      <c r="J16" s="1966"/>
      <c r="K16" s="1966"/>
      <c r="L16" s="1966"/>
      <c r="M16" s="1967"/>
    </row>
    <row r="17" spans="1:13" ht="24.75">
      <c r="A17" s="996"/>
      <c r="B17" s="997" t="s">
        <v>3137</v>
      </c>
      <c r="C17" s="1962" t="s">
        <v>3138</v>
      </c>
      <c r="D17" s="1962"/>
      <c r="E17" s="1963"/>
      <c r="F17" s="998"/>
      <c r="G17" s="1005" t="s">
        <v>3139</v>
      </c>
      <c r="H17" s="998"/>
      <c r="I17" s="1006"/>
      <c r="J17" s="1001">
        <v>7062290386.25</v>
      </c>
      <c r="K17" s="1002" t="s">
        <v>3140</v>
      </c>
      <c r="L17" s="1002" t="s">
        <v>3141</v>
      </c>
      <c r="M17" s="998"/>
    </row>
    <row r="18" spans="1:13" ht="25.5" customHeight="1">
      <c r="A18" s="996"/>
      <c r="B18" s="997" t="s">
        <v>3142</v>
      </c>
      <c r="C18" s="1962" t="s">
        <v>3143</v>
      </c>
      <c r="D18" s="1962"/>
      <c r="E18" s="1963"/>
      <c r="F18" s="998"/>
      <c r="G18" s="1005" t="s">
        <v>3144</v>
      </c>
      <c r="H18" s="998"/>
      <c r="I18" s="1006"/>
      <c r="J18" s="1001">
        <v>7062290386.25</v>
      </c>
      <c r="K18" s="1002" t="s">
        <v>3140</v>
      </c>
      <c r="L18" s="1002" t="s">
        <v>3141</v>
      </c>
      <c r="M18" s="998"/>
    </row>
    <row r="19" spans="1:13" ht="12.75" customHeight="1">
      <c r="A19" s="996"/>
      <c r="B19" s="997" t="s">
        <v>3145</v>
      </c>
      <c r="C19" s="1962" t="s">
        <v>2892</v>
      </c>
      <c r="D19" s="1962"/>
      <c r="E19" s="1963"/>
      <c r="F19" s="1002"/>
      <c r="G19" s="1007" t="s">
        <v>3146</v>
      </c>
      <c r="H19" s="1002"/>
      <c r="I19" s="998"/>
      <c r="J19" s="1001">
        <v>6535324791.5000038</v>
      </c>
      <c r="K19" s="1002" t="s">
        <v>3140</v>
      </c>
      <c r="L19" s="1002" t="s">
        <v>3141</v>
      </c>
      <c r="M19" s="1002"/>
    </row>
    <row r="20" spans="1:13" s="995" customFormat="1" ht="19.5" customHeight="1">
      <c r="A20" s="994">
        <v>3</v>
      </c>
      <c r="B20" s="1966" t="s">
        <v>3148</v>
      </c>
      <c r="C20" s="1966"/>
      <c r="D20" s="1966"/>
      <c r="E20" s="1966"/>
      <c r="F20" s="1966"/>
      <c r="G20" s="1966"/>
      <c r="H20" s="1966"/>
      <c r="I20" s="1966"/>
      <c r="J20" s="1966"/>
      <c r="K20" s="1966"/>
      <c r="L20" s="1966"/>
      <c r="M20" s="1967"/>
    </row>
    <row r="21" spans="1:13">
      <c r="A21" s="996"/>
      <c r="B21" s="997" t="s">
        <v>3137</v>
      </c>
      <c r="C21" s="1962" t="s">
        <v>3138</v>
      </c>
      <c r="D21" s="1962"/>
      <c r="E21" s="1963"/>
      <c r="F21" s="1002"/>
      <c r="G21" s="999" t="s">
        <v>3149</v>
      </c>
      <c r="H21" s="1002"/>
      <c r="I21" s="998"/>
      <c r="J21" s="1001">
        <v>0</v>
      </c>
      <c r="K21" s="1002" t="s">
        <v>3140</v>
      </c>
      <c r="L21" s="1002" t="s">
        <v>3150</v>
      </c>
      <c r="M21" s="1002"/>
    </row>
    <row r="22" spans="1:13" ht="12.75" customHeight="1">
      <c r="A22" s="996"/>
      <c r="B22" s="997" t="s">
        <v>3142</v>
      </c>
      <c r="C22" s="1962" t="s">
        <v>3143</v>
      </c>
      <c r="D22" s="1962"/>
      <c r="E22" s="1963"/>
      <c r="F22" s="1002"/>
      <c r="G22" s="999" t="s">
        <v>3151</v>
      </c>
      <c r="H22" s="1002"/>
      <c r="I22" s="998"/>
      <c r="J22" s="1001">
        <v>0</v>
      </c>
      <c r="K22" s="1002" t="s">
        <v>3140</v>
      </c>
      <c r="L22" s="1002" t="s">
        <v>3150</v>
      </c>
      <c r="M22" s="1002"/>
    </row>
    <row r="23" spans="1:13" ht="12.75" customHeight="1">
      <c r="A23" s="996"/>
      <c r="B23" s="997" t="s">
        <v>3145</v>
      </c>
      <c r="C23" s="1962" t="s">
        <v>2892</v>
      </c>
      <c r="D23" s="1962"/>
      <c r="E23" s="1963"/>
      <c r="F23" s="1002"/>
      <c r="G23" s="999" t="s">
        <v>3146</v>
      </c>
      <c r="H23" s="1002"/>
      <c r="I23" s="998"/>
      <c r="J23" s="1001">
        <v>1336606777.8</v>
      </c>
      <c r="K23" s="1002" t="s">
        <v>3140</v>
      </c>
      <c r="L23" s="1002" t="s">
        <v>3150</v>
      </c>
      <c r="M23" s="1002"/>
    </row>
    <row r="24" spans="1:13" s="995" customFormat="1" ht="19.5" customHeight="1">
      <c r="A24" s="994">
        <v>4</v>
      </c>
      <c r="B24" s="1966" t="s">
        <v>3152</v>
      </c>
      <c r="C24" s="1966"/>
      <c r="D24" s="1966"/>
      <c r="E24" s="1966"/>
      <c r="F24" s="1966"/>
      <c r="G24" s="1966"/>
      <c r="H24" s="1966"/>
      <c r="I24" s="1966"/>
      <c r="J24" s="1966"/>
      <c r="K24" s="1966"/>
      <c r="L24" s="1966"/>
      <c r="M24" s="1967"/>
    </row>
    <row r="25" spans="1:13" ht="15.75" customHeight="1">
      <c r="A25" s="996"/>
      <c r="B25" s="997" t="s">
        <v>3137</v>
      </c>
      <c r="C25" s="1969" t="s">
        <v>3153</v>
      </c>
      <c r="D25" s="1970"/>
      <c r="E25" s="1970"/>
      <c r="F25" s="1970"/>
      <c r="G25" s="1970"/>
      <c r="H25" s="1970"/>
      <c r="I25" s="1970"/>
      <c r="J25" s="1970"/>
      <c r="K25" s="1970"/>
      <c r="L25" s="1970"/>
      <c r="M25" s="1971"/>
    </row>
    <row r="26" spans="1:13" ht="19.5" customHeight="1">
      <c r="A26" s="1003"/>
      <c r="B26" s="1004"/>
      <c r="C26" s="1008" t="s">
        <v>3154</v>
      </c>
      <c r="D26" s="1964" t="s">
        <v>2907</v>
      </c>
      <c r="E26" s="1965"/>
      <c r="F26" s="1002"/>
      <c r="G26" s="999" t="s">
        <v>3155</v>
      </c>
      <c r="H26" s="1002"/>
      <c r="I26" s="998"/>
      <c r="J26" s="1001"/>
      <c r="K26" s="1002" t="s">
        <v>3140</v>
      </c>
      <c r="L26" s="1002" t="s">
        <v>3156</v>
      </c>
      <c r="M26" s="1002"/>
    </row>
    <row r="27" spans="1:13" ht="19.5" customHeight="1">
      <c r="A27" s="1003"/>
      <c r="B27" s="1004"/>
      <c r="C27" s="1008" t="s">
        <v>3157</v>
      </c>
      <c r="D27" s="1964" t="s">
        <v>2908</v>
      </c>
      <c r="E27" s="1965"/>
      <c r="F27" s="1002"/>
      <c r="G27" s="999" t="s">
        <v>3158</v>
      </c>
      <c r="H27" s="1002"/>
      <c r="I27" s="998"/>
      <c r="J27" s="1001"/>
      <c r="K27" s="1002" t="s">
        <v>3140</v>
      </c>
      <c r="L27" s="1002" t="s">
        <v>3156</v>
      </c>
      <c r="M27" s="1002"/>
    </row>
    <row r="28" spans="1:13" ht="19.5" customHeight="1">
      <c r="A28" s="1003"/>
      <c r="B28" s="1004" t="s">
        <v>3142</v>
      </c>
      <c r="C28" s="1964" t="s">
        <v>3159</v>
      </c>
      <c r="D28" s="1964"/>
      <c r="E28" s="1965"/>
      <c r="F28" s="1002"/>
      <c r="G28" s="999" t="s">
        <v>3160</v>
      </c>
      <c r="H28" s="1002"/>
      <c r="I28" s="998"/>
      <c r="J28" s="1001"/>
      <c r="K28" s="1002" t="s">
        <v>3140</v>
      </c>
      <c r="L28" s="1002" t="s">
        <v>3156</v>
      </c>
      <c r="M28" s="1002"/>
    </row>
    <row r="29" spans="1:13" ht="19.5" customHeight="1">
      <c r="A29" s="1003"/>
      <c r="B29" s="1004" t="s">
        <v>3145</v>
      </c>
      <c r="C29" s="1964" t="s">
        <v>3161</v>
      </c>
      <c r="D29" s="1964"/>
      <c r="E29" s="1965"/>
      <c r="F29" s="1002"/>
      <c r="G29" s="999" t="s">
        <v>3162</v>
      </c>
      <c r="H29" s="1002"/>
      <c r="I29" s="998"/>
      <c r="J29" s="1001"/>
      <c r="K29" s="1002" t="s">
        <v>3140</v>
      </c>
      <c r="L29" s="1002" t="s">
        <v>3156</v>
      </c>
      <c r="M29" s="1002"/>
    </row>
    <row r="30" spans="1:13" ht="19.5" customHeight="1">
      <c r="A30" s="1003"/>
      <c r="B30" s="1004" t="s">
        <v>3163</v>
      </c>
      <c r="C30" s="1964" t="s">
        <v>3164</v>
      </c>
      <c r="D30" s="1964"/>
      <c r="E30" s="1965"/>
      <c r="F30" s="1002"/>
      <c r="G30" s="999" t="s">
        <v>3160</v>
      </c>
      <c r="H30" s="1002"/>
      <c r="I30" s="998"/>
      <c r="J30" s="1001"/>
      <c r="K30" s="1002" t="s">
        <v>3140</v>
      </c>
      <c r="L30" s="1002" t="s">
        <v>3156</v>
      </c>
      <c r="M30" s="1002"/>
    </row>
    <row r="31" spans="1:13" s="995" customFormat="1" ht="19.5" customHeight="1">
      <c r="A31" s="994">
        <v>5</v>
      </c>
      <c r="B31" s="1966" t="s">
        <v>3165</v>
      </c>
      <c r="C31" s="1966"/>
      <c r="D31" s="1966"/>
      <c r="E31" s="1966"/>
      <c r="F31" s="1966"/>
      <c r="G31" s="1966"/>
      <c r="H31" s="1966"/>
      <c r="I31" s="1966"/>
      <c r="J31" s="1966"/>
      <c r="K31" s="1966"/>
      <c r="L31" s="1966"/>
      <c r="M31" s="1967"/>
    </row>
    <row r="32" spans="1:13" ht="16.5" customHeight="1">
      <c r="A32" s="1003"/>
      <c r="B32" s="1004" t="s">
        <v>3166</v>
      </c>
      <c r="C32" s="1964" t="s">
        <v>3167</v>
      </c>
      <c r="D32" s="1964"/>
      <c r="E32" s="1965"/>
      <c r="F32" s="1002"/>
      <c r="G32" s="999" t="s">
        <v>3168</v>
      </c>
      <c r="H32" s="1002"/>
      <c r="I32" s="998"/>
      <c r="J32" s="1001">
        <v>46090968574.490005</v>
      </c>
      <c r="K32" s="1002" t="s">
        <v>3140</v>
      </c>
      <c r="L32" s="1002" t="s">
        <v>3169</v>
      </c>
      <c r="M32" s="1002"/>
    </row>
    <row r="33" spans="1:13" ht="16.5" customHeight="1">
      <c r="A33" s="1003"/>
      <c r="B33" s="1004" t="s">
        <v>3170</v>
      </c>
      <c r="C33" s="1964" t="s">
        <v>2892</v>
      </c>
      <c r="D33" s="1964"/>
      <c r="E33" s="1965"/>
      <c r="F33" s="1002"/>
      <c r="G33" s="999" t="s">
        <v>3168</v>
      </c>
      <c r="H33" s="1002"/>
      <c r="I33" s="998"/>
      <c r="J33" s="1001">
        <v>49523513971.849998</v>
      </c>
      <c r="K33" s="1002" t="s">
        <v>3140</v>
      </c>
      <c r="L33" s="1002" t="s">
        <v>3171</v>
      </c>
      <c r="M33" s="1002"/>
    </row>
    <row r="34" spans="1:13" s="995" customFormat="1" ht="19.5" customHeight="1">
      <c r="A34" s="994">
        <v>6</v>
      </c>
      <c r="B34" s="1966" t="s">
        <v>3172</v>
      </c>
      <c r="C34" s="1966"/>
      <c r="D34" s="1966"/>
      <c r="E34" s="1966"/>
      <c r="F34" s="1966"/>
      <c r="G34" s="1966"/>
      <c r="H34" s="1966"/>
      <c r="I34" s="1966"/>
      <c r="J34" s="1966"/>
      <c r="K34" s="1966"/>
      <c r="L34" s="1966"/>
      <c r="M34" s="1967"/>
    </row>
    <row r="35" spans="1:13" ht="16.5" customHeight="1">
      <c r="A35" s="1003"/>
      <c r="B35" s="1004" t="s">
        <v>3166</v>
      </c>
      <c r="C35" s="1964" t="s">
        <v>3167</v>
      </c>
      <c r="D35" s="1964"/>
      <c r="E35" s="1965"/>
      <c r="F35" s="1002"/>
      <c r="G35" s="999" t="s">
        <v>3173</v>
      </c>
      <c r="H35" s="1002"/>
      <c r="I35" s="998"/>
      <c r="J35" s="1001">
        <v>0</v>
      </c>
      <c r="K35" s="1002" t="s">
        <v>3140</v>
      </c>
      <c r="L35" s="1002" t="s">
        <v>3174</v>
      </c>
      <c r="M35" s="1002"/>
    </row>
    <row r="36" spans="1:13" s="995" customFormat="1" ht="19.5" customHeight="1">
      <c r="A36" s="994">
        <v>7</v>
      </c>
      <c r="B36" s="1966" t="s">
        <v>3175</v>
      </c>
      <c r="C36" s="1966"/>
      <c r="D36" s="1966"/>
      <c r="E36" s="1966"/>
      <c r="F36" s="1966"/>
      <c r="G36" s="1966"/>
      <c r="H36" s="1966"/>
      <c r="I36" s="1966"/>
      <c r="J36" s="1966"/>
      <c r="K36" s="1966"/>
      <c r="L36" s="1966"/>
      <c r="M36" s="1967"/>
    </row>
    <row r="37" spans="1:13" ht="16.5" customHeight="1">
      <c r="A37" s="1003"/>
      <c r="B37" s="1004" t="s">
        <v>3166</v>
      </c>
      <c r="C37" s="1964" t="s">
        <v>3138</v>
      </c>
      <c r="D37" s="1964"/>
      <c r="E37" s="1965"/>
      <c r="F37" s="1002"/>
      <c r="G37" s="999" t="s">
        <v>3176</v>
      </c>
      <c r="H37" s="1002"/>
      <c r="I37" s="998"/>
      <c r="J37" s="1001">
        <v>60000000</v>
      </c>
      <c r="K37" s="1002" t="s">
        <v>3140</v>
      </c>
      <c r="L37" s="1002" t="s">
        <v>3177</v>
      </c>
      <c r="M37" s="1002"/>
    </row>
    <row r="38" spans="1:13" ht="16.5" customHeight="1">
      <c r="A38" s="1003"/>
      <c r="B38" s="1004" t="s">
        <v>3170</v>
      </c>
      <c r="C38" s="1964" t="s">
        <v>2907</v>
      </c>
      <c r="D38" s="1964"/>
      <c r="E38" s="1965"/>
      <c r="F38" s="1002"/>
      <c r="G38" s="999" t="s">
        <v>3155</v>
      </c>
      <c r="H38" s="1002"/>
      <c r="I38" s="998"/>
      <c r="J38" s="1001">
        <v>60000000</v>
      </c>
      <c r="K38" s="1002" t="s">
        <v>3140</v>
      </c>
      <c r="L38" s="1002" t="s">
        <v>3177</v>
      </c>
      <c r="M38" s="1002"/>
    </row>
    <row r="39" spans="1:13" ht="16.5" customHeight="1">
      <c r="A39" s="1003"/>
      <c r="B39" s="1004" t="s">
        <v>3145</v>
      </c>
      <c r="C39" s="1964" t="s">
        <v>2892</v>
      </c>
      <c r="D39" s="1964"/>
      <c r="E39" s="1965"/>
      <c r="F39" s="1002"/>
      <c r="G39" s="999" t="s">
        <v>3158</v>
      </c>
      <c r="H39" s="1002"/>
      <c r="I39" s="998"/>
      <c r="J39" s="1001">
        <v>7443712.21</v>
      </c>
      <c r="K39" s="1002" t="s">
        <v>3140</v>
      </c>
      <c r="L39" s="1002" t="s">
        <v>3177</v>
      </c>
      <c r="M39" s="1002"/>
    </row>
    <row r="40" spans="1:13" s="995" customFormat="1" ht="19.5" customHeight="1">
      <c r="A40" s="1959" t="s">
        <v>3178</v>
      </c>
      <c r="B40" s="1960"/>
      <c r="C40" s="1960"/>
      <c r="D40" s="1960"/>
      <c r="E40" s="1960"/>
      <c r="F40" s="1960"/>
      <c r="G40" s="1960"/>
      <c r="H40" s="1960"/>
      <c r="I40" s="1960"/>
      <c r="J40" s="1960"/>
      <c r="K40" s="1960"/>
      <c r="L40" s="1960"/>
      <c r="M40" s="1961"/>
    </row>
    <row r="41" spans="1:13" s="995" customFormat="1" ht="19.5" customHeight="1">
      <c r="A41" s="994">
        <v>1</v>
      </c>
      <c r="B41" s="1966" t="s">
        <v>3139</v>
      </c>
      <c r="C41" s="1966"/>
      <c r="D41" s="1966"/>
      <c r="E41" s="1966"/>
      <c r="F41" s="1966"/>
      <c r="G41" s="1966"/>
      <c r="H41" s="1966"/>
      <c r="I41" s="1966"/>
      <c r="J41" s="1966"/>
      <c r="K41" s="1966"/>
      <c r="L41" s="1966"/>
      <c r="M41" s="1967"/>
    </row>
    <row r="42" spans="1:13" ht="65.25" customHeight="1">
      <c r="A42" s="1003"/>
      <c r="B42" s="1004" t="s">
        <v>3137</v>
      </c>
      <c r="C42" s="1964" t="s">
        <v>3179</v>
      </c>
      <c r="D42" s="1964"/>
      <c r="E42" s="1965"/>
      <c r="F42" s="1002"/>
      <c r="G42" s="999" t="s">
        <v>3139</v>
      </c>
      <c r="H42" s="1002"/>
      <c r="I42" s="998"/>
      <c r="J42" s="1009"/>
      <c r="K42" s="1010"/>
      <c r="L42" s="1002" t="s">
        <v>3180</v>
      </c>
      <c r="M42" s="1002" t="s">
        <v>3181</v>
      </c>
    </row>
    <row r="43" spans="1:13" ht="65.25" customHeight="1">
      <c r="A43" s="1003"/>
      <c r="B43" s="1004" t="s">
        <v>3142</v>
      </c>
      <c r="C43" s="1964" t="s">
        <v>3182</v>
      </c>
      <c r="D43" s="1964"/>
      <c r="E43" s="1965"/>
      <c r="F43" s="1002"/>
      <c r="G43" s="999" t="s">
        <v>3183</v>
      </c>
      <c r="H43" s="1002"/>
      <c r="I43" s="998"/>
      <c r="J43" s="1009"/>
      <c r="K43" s="1010"/>
      <c r="L43" s="1002" t="s">
        <v>3180</v>
      </c>
      <c r="M43" s="1002" t="s">
        <v>3181</v>
      </c>
    </row>
    <row r="44" spans="1:13" ht="65.25" customHeight="1">
      <c r="A44" s="1003"/>
      <c r="B44" s="1004" t="s">
        <v>3145</v>
      </c>
      <c r="C44" s="1964" t="s">
        <v>3184</v>
      </c>
      <c r="D44" s="1964"/>
      <c r="E44" s="1965"/>
      <c r="F44" s="1002"/>
      <c r="G44" s="999" t="s">
        <v>3139</v>
      </c>
      <c r="H44" s="1002"/>
      <c r="I44" s="998"/>
      <c r="J44" s="1009"/>
      <c r="K44" s="1010"/>
      <c r="L44" s="1002" t="s">
        <v>3180</v>
      </c>
      <c r="M44" s="1002" t="s">
        <v>3181</v>
      </c>
    </row>
    <row r="45" spans="1:13" ht="65.25" customHeight="1">
      <c r="A45" s="1003"/>
      <c r="B45" s="1004" t="s">
        <v>3163</v>
      </c>
      <c r="C45" s="1964" t="s">
        <v>3185</v>
      </c>
      <c r="D45" s="1964"/>
      <c r="E45" s="1965"/>
      <c r="F45" s="1002"/>
      <c r="G45" s="999" t="s">
        <v>3186</v>
      </c>
      <c r="H45" s="1002"/>
      <c r="I45" s="998"/>
      <c r="J45" s="1009"/>
      <c r="K45" s="1010"/>
      <c r="L45" s="1002" t="s">
        <v>3180</v>
      </c>
      <c r="M45" s="1002" t="s">
        <v>3181</v>
      </c>
    </row>
    <row r="46" spans="1:13" ht="65.25" customHeight="1">
      <c r="A46" s="1003"/>
      <c r="B46" s="1004" t="s">
        <v>3187</v>
      </c>
      <c r="C46" s="1964" t="s">
        <v>3188</v>
      </c>
      <c r="D46" s="1964"/>
      <c r="E46" s="1965"/>
      <c r="F46" s="1002"/>
      <c r="G46" s="999" t="s">
        <v>3189</v>
      </c>
      <c r="H46" s="1002"/>
      <c r="I46" s="998"/>
      <c r="J46" s="1009"/>
      <c r="K46" s="1010"/>
      <c r="L46" s="1002" t="s">
        <v>3180</v>
      </c>
      <c r="M46" s="1002" t="s">
        <v>3181</v>
      </c>
    </row>
    <row r="47" spans="1:13" s="995" customFormat="1" ht="19.5" customHeight="1">
      <c r="A47" s="994">
        <v>2</v>
      </c>
      <c r="B47" s="1966" t="s">
        <v>3190</v>
      </c>
      <c r="C47" s="1966"/>
      <c r="D47" s="1966"/>
      <c r="E47" s="1966"/>
      <c r="F47" s="1966"/>
      <c r="G47" s="1966"/>
      <c r="H47" s="1966"/>
      <c r="I47" s="1966"/>
      <c r="J47" s="1966"/>
      <c r="K47" s="1966"/>
      <c r="L47" s="1966"/>
      <c r="M47" s="1967"/>
    </row>
    <row r="48" spans="1:13" ht="28.5" customHeight="1">
      <c r="A48" s="1003"/>
      <c r="B48" s="1004" t="s">
        <v>3137</v>
      </c>
      <c r="C48" s="1964" t="s">
        <v>3191</v>
      </c>
      <c r="D48" s="1964"/>
      <c r="E48" s="1965"/>
      <c r="F48" s="1002"/>
      <c r="G48" s="999" t="s">
        <v>3192</v>
      </c>
      <c r="H48" s="1002"/>
      <c r="I48" s="998"/>
      <c r="J48" s="1009"/>
      <c r="K48" s="1010"/>
      <c r="L48" s="1002" t="s">
        <v>3141</v>
      </c>
      <c r="M48" s="1002"/>
    </row>
    <row r="49" spans="1:13" ht="28.5" customHeight="1">
      <c r="A49" s="1003"/>
      <c r="B49" s="1004" t="s">
        <v>3142</v>
      </c>
      <c r="C49" s="1964" t="s">
        <v>3193</v>
      </c>
      <c r="D49" s="1964"/>
      <c r="E49" s="1965"/>
      <c r="F49" s="1002"/>
      <c r="G49" s="999" t="s">
        <v>3192</v>
      </c>
      <c r="H49" s="1002"/>
      <c r="I49" s="998"/>
      <c r="J49" s="1009"/>
      <c r="K49" s="1010"/>
      <c r="L49" s="1002" t="s">
        <v>3141</v>
      </c>
      <c r="M49" s="1002"/>
    </row>
    <row r="50" spans="1:13" ht="28.5" customHeight="1">
      <c r="A50" s="1003"/>
      <c r="B50" s="1004" t="s">
        <v>3145</v>
      </c>
      <c r="C50" s="1964" t="s">
        <v>3194</v>
      </c>
      <c r="D50" s="1964"/>
      <c r="E50" s="1965"/>
      <c r="F50" s="1002"/>
      <c r="G50" s="999" t="s">
        <v>3192</v>
      </c>
      <c r="H50" s="1002"/>
      <c r="I50" s="998"/>
      <c r="J50" s="1009"/>
      <c r="K50" s="1010"/>
      <c r="L50" s="1002" t="s">
        <v>3141</v>
      </c>
      <c r="M50" s="1002"/>
    </row>
    <row r="51" spans="1:13" ht="28.5" customHeight="1">
      <c r="A51" s="1003"/>
      <c r="B51" s="1004" t="s">
        <v>3163</v>
      </c>
      <c r="C51" s="1964" t="s">
        <v>3195</v>
      </c>
      <c r="D51" s="1964"/>
      <c r="E51" s="1965"/>
      <c r="F51" s="1002"/>
      <c r="G51" s="999" t="s">
        <v>3196</v>
      </c>
      <c r="H51" s="1002"/>
      <c r="I51" s="998"/>
      <c r="J51" s="1009"/>
      <c r="K51" s="1010"/>
      <c r="L51" s="1002" t="s">
        <v>3141</v>
      </c>
      <c r="M51" s="1002"/>
    </row>
    <row r="52" spans="1:13" s="995" customFormat="1" ht="19.5" customHeight="1">
      <c r="A52" s="994">
        <v>3</v>
      </c>
      <c r="B52" s="1966" t="s">
        <v>3197</v>
      </c>
      <c r="C52" s="1966"/>
      <c r="D52" s="1966"/>
      <c r="E52" s="1966"/>
      <c r="F52" s="1966"/>
      <c r="G52" s="1966"/>
      <c r="H52" s="1966"/>
      <c r="I52" s="1966"/>
      <c r="J52" s="1966"/>
      <c r="K52" s="1966"/>
      <c r="L52" s="1966"/>
      <c r="M52" s="1967"/>
    </row>
    <row r="53" spans="1:13" ht="63" customHeight="1">
      <c r="A53" s="1003"/>
      <c r="B53" s="1004" t="s">
        <v>3166</v>
      </c>
      <c r="C53" s="1964" t="s">
        <v>3198</v>
      </c>
      <c r="D53" s="1964"/>
      <c r="E53" s="1965"/>
      <c r="F53" s="1002"/>
      <c r="G53" s="999" t="s">
        <v>3199</v>
      </c>
      <c r="H53" s="1002"/>
      <c r="I53" s="998"/>
      <c r="J53" s="1009"/>
      <c r="K53" s="1010"/>
      <c r="L53" s="1002" t="s">
        <v>3169</v>
      </c>
      <c r="M53" s="1002" t="s">
        <v>3181</v>
      </c>
    </row>
    <row r="54" spans="1:13" ht="63" customHeight="1">
      <c r="A54" s="1003"/>
      <c r="B54" s="1004" t="s">
        <v>3170</v>
      </c>
      <c r="C54" s="1964" t="s">
        <v>3200</v>
      </c>
      <c r="D54" s="1964"/>
      <c r="E54" s="1965"/>
      <c r="F54" s="1002"/>
      <c r="G54" s="999" t="s">
        <v>3199</v>
      </c>
      <c r="H54" s="1002"/>
      <c r="I54" s="998"/>
      <c r="J54" s="1009"/>
      <c r="K54" s="1010"/>
      <c r="L54" s="1002" t="s">
        <v>3169</v>
      </c>
      <c r="M54" s="1002" t="s">
        <v>3181</v>
      </c>
    </row>
    <row r="55" spans="1:13" s="995" customFormat="1" ht="19.5" customHeight="1">
      <c r="A55" s="1956" t="s">
        <v>3201</v>
      </c>
      <c r="B55" s="1957"/>
      <c r="C55" s="1957"/>
      <c r="D55" s="1957"/>
      <c r="E55" s="1957"/>
      <c r="F55" s="1957"/>
      <c r="G55" s="1957"/>
      <c r="H55" s="1957"/>
      <c r="I55" s="1957"/>
      <c r="J55" s="1957"/>
      <c r="K55" s="1957"/>
      <c r="L55" s="1957"/>
      <c r="M55" s="1958"/>
    </row>
    <row r="56" spans="1:13" s="995" customFormat="1" ht="19.5" customHeight="1">
      <c r="A56" s="1959" t="s">
        <v>3135</v>
      </c>
      <c r="B56" s="1960"/>
      <c r="C56" s="1960"/>
      <c r="D56" s="1960"/>
      <c r="E56" s="1960"/>
      <c r="F56" s="1960"/>
      <c r="G56" s="1960"/>
      <c r="H56" s="1960"/>
      <c r="I56" s="1960"/>
      <c r="J56" s="1960"/>
      <c r="K56" s="1960"/>
      <c r="L56" s="1960"/>
      <c r="M56" s="1961"/>
    </row>
    <row r="57" spans="1:13" s="995" customFormat="1" ht="19.5" customHeight="1">
      <c r="A57" s="994">
        <v>1</v>
      </c>
      <c r="B57" s="1966" t="s">
        <v>3202</v>
      </c>
      <c r="C57" s="1966"/>
      <c r="D57" s="1966"/>
      <c r="E57" s="1966"/>
      <c r="F57" s="1966"/>
      <c r="G57" s="1966"/>
      <c r="H57" s="1966"/>
      <c r="I57" s="1966"/>
      <c r="J57" s="1966"/>
      <c r="K57" s="1966"/>
      <c r="L57" s="1966"/>
      <c r="M57" s="1967"/>
    </row>
    <row r="58" spans="1:13" ht="25.5" customHeight="1">
      <c r="A58" s="1003"/>
      <c r="B58" s="1004" t="s">
        <v>3137</v>
      </c>
      <c r="C58" s="1964" t="s">
        <v>3203</v>
      </c>
      <c r="D58" s="1964"/>
      <c r="E58" s="1965"/>
      <c r="F58" s="1002"/>
      <c r="G58" s="999" t="s">
        <v>3204</v>
      </c>
      <c r="H58" s="1002"/>
      <c r="I58" s="998"/>
      <c r="J58" s="1001"/>
      <c r="K58" s="1002" t="s">
        <v>3140</v>
      </c>
      <c r="L58" s="1002" t="s">
        <v>3205</v>
      </c>
      <c r="M58" s="1002"/>
    </row>
    <row r="59" spans="1:13" ht="25.5" customHeight="1">
      <c r="A59" s="1003"/>
      <c r="B59" s="1004" t="s">
        <v>3142</v>
      </c>
      <c r="C59" s="1964" t="s">
        <v>3206</v>
      </c>
      <c r="D59" s="1964"/>
      <c r="E59" s="1965"/>
      <c r="F59" s="1002"/>
      <c r="G59" s="999" t="s">
        <v>3207</v>
      </c>
      <c r="H59" s="1002"/>
      <c r="I59" s="998"/>
      <c r="J59" s="1001"/>
      <c r="K59" s="1002" t="s">
        <v>3140</v>
      </c>
      <c r="L59" s="1002" t="s">
        <v>3205</v>
      </c>
      <c r="M59" s="1002"/>
    </row>
    <row r="60" spans="1:13" ht="25.5" customHeight="1">
      <c r="A60" s="1003"/>
      <c r="B60" s="1004" t="s">
        <v>3145</v>
      </c>
      <c r="C60" s="1964" t="s">
        <v>3208</v>
      </c>
      <c r="D60" s="1964"/>
      <c r="E60" s="1965"/>
      <c r="F60" s="1002"/>
      <c r="G60" s="999" t="s">
        <v>3207</v>
      </c>
      <c r="H60" s="1002"/>
      <c r="I60" s="998"/>
      <c r="J60" s="1001"/>
      <c r="K60" s="1002" t="s">
        <v>3140</v>
      </c>
      <c r="L60" s="1002" t="s">
        <v>3205</v>
      </c>
      <c r="M60" s="1002"/>
    </row>
    <row r="61" spans="1:13" ht="25.5" customHeight="1">
      <c r="A61" s="1003"/>
      <c r="B61" s="1004" t="s">
        <v>3163</v>
      </c>
      <c r="C61" s="1964" t="s">
        <v>3209</v>
      </c>
      <c r="D61" s="1964"/>
      <c r="E61" s="1965"/>
      <c r="F61" s="1002"/>
      <c r="G61" s="999" t="s">
        <v>3207</v>
      </c>
      <c r="H61" s="1002"/>
      <c r="I61" s="998"/>
      <c r="J61" s="1001"/>
      <c r="K61" s="1002" t="s">
        <v>3140</v>
      </c>
      <c r="L61" s="1002" t="s">
        <v>3205</v>
      </c>
      <c r="M61" s="1002"/>
    </row>
    <row r="62" spans="1:13" ht="25.5" customHeight="1">
      <c r="A62" s="1003"/>
      <c r="B62" s="1004" t="s">
        <v>3187</v>
      </c>
      <c r="C62" s="1964" t="s">
        <v>3210</v>
      </c>
      <c r="D62" s="1964"/>
      <c r="E62" s="1965"/>
      <c r="F62" s="1002"/>
      <c r="G62" s="999"/>
      <c r="H62" s="1002"/>
      <c r="I62" s="998"/>
      <c r="J62" s="1001"/>
      <c r="K62" s="1002" t="s">
        <v>3140</v>
      </c>
      <c r="L62" s="1002" t="s">
        <v>3211</v>
      </c>
      <c r="M62" s="1002"/>
    </row>
    <row r="63" spans="1:13" ht="25.5" customHeight="1">
      <c r="A63" s="1003"/>
      <c r="B63" s="1004" t="s">
        <v>3212</v>
      </c>
      <c r="C63" s="1964" t="s">
        <v>3213</v>
      </c>
      <c r="D63" s="1964"/>
      <c r="E63" s="1965"/>
      <c r="F63" s="1002"/>
      <c r="G63" s="999"/>
      <c r="H63" s="1002"/>
      <c r="I63" s="998"/>
      <c r="J63" s="1001"/>
      <c r="K63" s="1002"/>
      <c r="L63" s="1002" t="s">
        <v>3205</v>
      </c>
      <c r="M63" s="1002"/>
    </row>
    <row r="64" spans="1:13" ht="25.5" customHeight="1">
      <c r="A64" s="1003"/>
      <c r="B64" s="1004" t="s">
        <v>3214</v>
      </c>
      <c r="C64" s="1964" t="s">
        <v>3215</v>
      </c>
      <c r="D64" s="1964"/>
      <c r="E64" s="1965"/>
      <c r="F64" s="1002"/>
      <c r="G64" s="999"/>
      <c r="H64" s="1002"/>
      <c r="I64" s="998"/>
      <c r="J64" s="1001"/>
      <c r="K64" s="1002"/>
      <c r="L64" s="1002" t="s">
        <v>3205</v>
      </c>
      <c r="M64" s="1002"/>
    </row>
    <row r="65" spans="1:13" s="995" customFormat="1" ht="19.5" customHeight="1">
      <c r="A65" s="1972" t="s">
        <v>3178</v>
      </c>
      <c r="B65" s="1972"/>
      <c r="C65" s="1972"/>
      <c r="D65" s="1972"/>
      <c r="E65" s="1972"/>
      <c r="F65" s="1968"/>
      <c r="G65" s="1968"/>
      <c r="H65" s="1968"/>
      <c r="I65" s="1968"/>
      <c r="J65" s="1011"/>
      <c r="K65" s="1012"/>
      <c r="L65" s="992"/>
      <c r="M65" s="1012"/>
    </row>
    <row r="66" spans="1:13" ht="35.25" customHeight="1">
      <c r="A66" s="1013">
        <v>1</v>
      </c>
      <c r="B66" s="1964" t="s">
        <v>3216</v>
      </c>
      <c r="C66" s="1964"/>
      <c r="D66" s="1964"/>
      <c r="E66" s="1965"/>
      <c r="F66" s="1014"/>
      <c r="G66" s="1002" t="s">
        <v>3217</v>
      </c>
      <c r="H66" s="1002"/>
      <c r="I66" s="998"/>
      <c r="J66" s="1015"/>
      <c r="K66" s="1016"/>
      <c r="L66" s="1002" t="s">
        <v>3218</v>
      </c>
      <c r="M66" s="1017" t="s">
        <v>3219</v>
      </c>
    </row>
    <row r="67" spans="1:13" ht="35.25" customHeight="1">
      <c r="A67" s="1013">
        <v>2</v>
      </c>
      <c r="B67" s="1964" t="s">
        <v>3220</v>
      </c>
      <c r="C67" s="1964"/>
      <c r="D67" s="1964"/>
      <c r="E67" s="1965"/>
      <c r="F67" s="1014"/>
      <c r="G67" s="1002" t="s">
        <v>3217</v>
      </c>
      <c r="H67" s="1002"/>
      <c r="I67" s="998"/>
      <c r="J67" s="1015"/>
      <c r="K67" s="1016"/>
      <c r="L67" s="1002" t="s">
        <v>3218</v>
      </c>
      <c r="M67" s="1017" t="s">
        <v>3219</v>
      </c>
    </row>
    <row r="68" spans="1:13" ht="35.25" customHeight="1">
      <c r="A68" s="1013">
        <v>3</v>
      </c>
      <c r="B68" s="1964" t="s">
        <v>3221</v>
      </c>
      <c r="C68" s="1964"/>
      <c r="D68" s="1964"/>
      <c r="E68" s="1965"/>
      <c r="F68" s="1014"/>
      <c r="G68" s="1002" t="s">
        <v>3217</v>
      </c>
      <c r="H68" s="1002"/>
      <c r="I68" s="998"/>
      <c r="J68" s="1015"/>
      <c r="K68" s="1016"/>
      <c r="L68" s="1002" t="s">
        <v>3222</v>
      </c>
      <c r="M68" s="1017" t="s">
        <v>3219</v>
      </c>
    </row>
    <row r="69" spans="1:13" s="995" customFormat="1" ht="19.5" customHeight="1">
      <c r="A69" s="1956" t="s">
        <v>3223</v>
      </c>
      <c r="B69" s="1957"/>
      <c r="C69" s="1957"/>
      <c r="D69" s="1957"/>
      <c r="E69" s="1957"/>
      <c r="F69" s="1957"/>
      <c r="G69" s="1957"/>
      <c r="H69" s="1957"/>
      <c r="I69" s="1957"/>
      <c r="J69" s="1957"/>
      <c r="K69" s="1957"/>
      <c r="L69" s="1957"/>
      <c r="M69" s="1958"/>
    </row>
    <row r="70" spans="1:13" s="995" customFormat="1" ht="19.5" customHeight="1">
      <c r="A70" s="1973" t="s">
        <v>3135</v>
      </c>
      <c r="B70" s="1974"/>
      <c r="C70" s="1974"/>
      <c r="D70" s="1974"/>
      <c r="E70" s="1974"/>
      <c r="F70" s="1974"/>
      <c r="G70" s="1974"/>
      <c r="H70" s="1974"/>
      <c r="I70" s="1974"/>
      <c r="J70" s="1974"/>
      <c r="K70" s="1974"/>
      <c r="L70" s="1974"/>
      <c r="M70" s="1975"/>
    </row>
    <row r="71" spans="1:13" s="995" customFormat="1" ht="19.5" customHeight="1">
      <c r="A71" s="994">
        <v>1</v>
      </c>
      <c r="B71" s="1966" t="s">
        <v>3224</v>
      </c>
      <c r="C71" s="1966"/>
      <c r="D71" s="1966"/>
      <c r="E71" s="1966"/>
      <c r="F71" s="1966"/>
      <c r="G71" s="1966"/>
      <c r="H71" s="1966"/>
      <c r="I71" s="1966"/>
      <c r="J71" s="1966"/>
      <c r="K71" s="1966"/>
      <c r="L71" s="1966"/>
      <c r="M71" s="1967"/>
    </row>
    <row r="72" spans="1:13" ht="16.5" customHeight="1">
      <c r="A72" s="1003"/>
      <c r="B72" s="1004" t="s">
        <v>3137</v>
      </c>
      <c r="C72" s="1964" t="s">
        <v>3225</v>
      </c>
      <c r="D72" s="1964"/>
      <c r="E72" s="1965"/>
      <c r="F72" s="1002"/>
      <c r="G72" s="999"/>
      <c r="H72" s="1002"/>
      <c r="I72" s="998"/>
      <c r="J72" s="1001">
        <v>5028491943.4200001</v>
      </c>
      <c r="K72" s="1002" t="s">
        <v>3140</v>
      </c>
      <c r="L72" s="1002" t="s">
        <v>3226</v>
      </c>
      <c r="M72" s="1002"/>
    </row>
    <row r="73" spans="1:13" ht="16.5" customHeight="1">
      <c r="A73" s="1003"/>
      <c r="B73" s="1004" t="s">
        <v>3142</v>
      </c>
      <c r="C73" s="1964" t="s">
        <v>3227</v>
      </c>
      <c r="D73" s="1964"/>
      <c r="E73" s="1965"/>
      <c r="F73" s="1002"/>
      <c r="G73" s="999"/>
      <c r="H73" s="1002"/>
      <c r="I73" s="998"/>
      <c r="J73" s="1001">
        <v>300000000</v>
      </c>
      <c r="K73" s="1002" t="s">
        <v>3140</v>
      </c>
      <c r="L73" s="1002" t="s">
        <v>3226</v>
      </c>
      <c r="M73" s="1002"/>
    </row>
    <row r="74" spans="1:13">
      <c r="A74" s="1018"/>
      <c r="B74" s="1018"/>
      <c r="C74" s="1018"/>
      <c r="J74" s="1019"/>
    </row>
    <row r="75" spans="1:13">
      <c r="J75" s="1021"/>
    </row>
  </sheetData>
  <mergeCells count="77">
    <mergeCell ref="C73:E73"/>
    <mergeCell ref="B67:E67"/>
    <mergeCell ref="B68:E68"/>
    <mergeCell ref="A69:M69"/>
    <mergeCell ref="A70:M70"/>
    <mergeCell ref="B71:M71"/>
    <mergeCell ref="C72:E72"/>
    <mergeCell ref="B66:E66"/>
    <mergeCell ref="A55:M55"/>
    <mergeCell ref="A56:M56"/>
    <mergeCell ref="B57:M57"/>
    <mergeCell ref="C58:E58"/>
    <mergeCell ref="C59:E59"/>
    <mergeCell ref="C60:E60"/>
    <mergeCell ref="C61:E61"/>
    <mergeCell ref="C62:E62"/>
    <mergeCell ref="C63:E63"/>
    <mergeCell ref="C64:E64"/>
    <mergeCell ref="A65:I65"/>
    <mergeCell ref="C30:E30"/>
    <mergeCell ref="C19:E19"/>
    <mergeCell ref="B20:M20"/>
    <mergeCell ref="C54:E54"/>
    <mergeCell ref="C43:E43"/>
    <mergeCell ref="C44:E44"/>
    <mergeCell ref="C45:E45"/>
    <mergeCell ref="C46:E46"/>
    <mergeCell ref="B47:M47"/>
    <mergeCell ref="C48:E48"/>
    <mergeCell ref="C49:E49"/>
    <mergeCell ref="C50:E50"/>
    <mergeCell ref="C51:E51"/>
    <mergeCell ref="B52:M52"/>
    <mergeCell ref="C53:E53"/>
    <mergeCell ref="C42:E42"/>
    <mergeCell ref="B31:M31"/>
    <mergeCell ref="C32:E32"/>
    <mergeCell ref="C33:E33"/>
    <mergeCell ref="B34:M34"/>
    <mergeCell ref="C35:E35"/>
    <mergeCell ref="B36:M36"/>
    <mergeCell ref="C37:E37"/>
    <mergeCell ref="C38:E38"/>
    <mergeCell ref="C39:E39"/>
    <mergeCell ref="A40:M40"/>
    <mergeCell ref="B41:M41"/>
    <mergeCell ref="D26:E26"/>
    <mergeCell ref="D27:E27"/>
    <mergeCell ref="C28:E28"/>
    <mergeCell ref="C29:E29"/>
    <mergeCell ref="H8:I8"/>
    <mergeCell ref="C21:E21"/>
    <mergeCell ref="C22:E22"/>
    <mergeCell ref="C23:E23"/>
    <mergeCell ref="B24:M24"/>
    <mergeCell ref="C25:M25"/>
    <mergeCell ref="C18:E18"/>
    <mergeCell ref="J8:K8"/>
    <mergeCell ref="A10:M10"/>
    <mergeCell ref="A11:M11"/>
    <mergeCell ref="C17:E17"/>
    <mergeCell ref="C13:E13"/>
    <mergeCell ref="C14:E14"/>
    <mergeCell ref="C15:E15"/>
    <mergeCell ref="B16:M16"/>
    <mergeCell ref="B12:M12"/>
    <mergeCell ref="A7:E9"/>
    <mergeCell ref="F7:I7"/>
    <mergeCell ref="J7:K7"/>
    <mergeCell ref="L7:L9"/>
    <mergeCell ref="M7:M9"/>
    <mergeCell ref="F8:G8"/>
    <mergeCell ref="A1:M1"/>
    <mergeCell ref="A2:M2"/>
    <mergeCell ref="A3:M3"/>
    <mergeCell ref="A4:M4"/>
    <mergeCell ref="A6:M6"/>
  </mergeCells>
  <hyperlinks>
    <hyperlink ref="M66" r:id="rId1"/>
    <hyperlink ref="M67" r:id="rId2"/>
    <hyperlink ref="M68" r:id="rId3"/>
  </hyperlinks>
  <pageMargins left="0.70866141732283472" right="0.70866141732283472" top="0.74803149606299213" bottom="0.74803149606299213" header="0.31496062992125984" footer="0.31496062992125984"/>
  <pageSetup scale="78" fitToHeight="4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22"/>
  <sheetViews>
    <sheetView showGridLines="0" zoomScale="110" zoomScaleNormal="110" workbookViewId="0">
      <selection activeCell="J8" sqref="J8"/>
    </sheetView>
  </sheetViews>
  <sheetFormatPr baseColWidth="10" defaultRowHeight="15"/>
  <cols>
    <col min="1" max="1" width="29.85546875" customWidth="1"/>
    <col min="2" max="2" width="18" bestFit="1" customWidth="1"/>
    <col min="3" max="4" width="15" bestFit="1" customWidth="1"/>
    <col min="5" max="5" width="12.42578125" customWidth="1"/>
  </cols>
  <sheetData>
    <row r="1" spans="1:11">
      <c r="A1" s="1576" t="s">
        <v>190</v>
      </c>
      <c r="B1" s="1576"/>
      <c r="C1" s="1576"/>
      <c r="D1" s="1576"/>
      <c r="E1" s="1576"/>
      <c r="F1" s="1576"/>
      <c r="G1" s="1576"/>
    </row>
    <row r="2" spans="1:11">
      <c r="A2" s="1576" t="s">
        <v>1</v>
      </c>
      <c r="B2" s="1576"/>
      <c r="C2" s="1576"/>
      <c r="D2" s="1576"/>
      <c r="E2" s="1576"/>
      <c r="F2" s="1576"/>
      <c r="G2" s="1576"/>
    </row>
    <row r="3" spans="1:11">
      <c r="A3" s="1577" t="s">
        <v>55</v>
      </c>
      <c r="B3" s="1577"/>
      <c r="C3" s="1577"/>
      <c r="D3" s="1577"/>
      <c r="E3" s="1577"/>
      <c r="F3" s="1577"/>
      <c r="G3" s="1577"/>
    </row>
    <row r="4" spans="1:11">
      <c r="A4" s="186"/>
      <c r="B4" s="9"/>
      <c r="C4" s="9"/>
      <c r="D4" s="9"/>
      <c r="E4" s="9"/>
      <c r="F4" s="9"/>
      <c r="G4" s="9"/>
    </row>
    <row r="5" spans="1:11">
      <c r="A5" s="1640" t="s">
        <v>3</v>
      </c>
      <c r="B5" s="1581" t="s">
        <v>4</v>
      </c>
      <c r="C5" s="1582"/>
      <c r="D5" s="1572"/>
      <c r="E5" s="1571" t="s">
        <v>5</v>
      </c>
      <c r="F5" s="1582"/>
      <c r="G5" s="1583"/>
    </row>
    <row r="6" spans="1:11" ht="18.75" customHeight="1">
      <c r="A6" s="1579"/>
      <c r="B6" s="1641" t="s">
        <v>6</v>
      </c>
      <c r="C6" s="1586" t="s">
        <v>7</v>
      </c>
      <c r="D6" s="1572"/>
      <c r="E6" s="1571" t="s">
        <v>8</v>
      </c>
      <c r="F6" s="1572"/>
      <c r="G6" s="12">
        <v>2021</v>
      </c>
    </row>
    <row r="7" spans="1:11">
      <c r="A7" s="1580"/>
      <c r="B7" s="1585"/>
      <c r="C7" s="14" t="s">
        <v>9</v>
      </c>
      <c r="D7" s="15" t="s">
        <v>10</v>
      </c>
      <c r="E7" s="15" t="s">
        <v>11</v>
      </c>
      <c r="F7" s="14" t="s">
        <v>12</v>
      </c>
      <c r="G7" s="16" t="s">
        <v>13</v>
      </c>
      <c r="J7">
        <v>1.0779000000000001</v>
      </c>
      <c r="K7" s="149" t="s">
        <v>60</v>
      </c>
    </row>
    <row r="8" spans="1:11">
      <c r="A8" s="65" t="s">
        <v>191</v>
      </c>
      <c r="B8" s="301">
        <f>B9+B10+B11+B12+B13+B14</f>
        <v>21564003371</v>
      </c>
      <c r="C8" s="301">
        <f>C9+C10+C11+C12+C13+C14</f>
        <v>23684870526</v>
      </c>
      <c r="D8" s="301">
        <f>D9+D10+D11+D12+D13+D14</f>
        <v>27786766397</v>
      </c>
      <c r="E8" s="301">
        <f>SUM(E9:E14)</f>
        <v>4101895871</v>
      </c>
      <c r="F8" s="302">
        <f>(D8*100/C8)-100</f>
        <v>17.318633287427744</v>
      </c>
      <c r="G8" s="22">
        <f t="shared" ref="G8:G14" si="0">(D8/1.0779)/B8*100-100</f>
        <v>19.544650596412311</v>
      </c>
      <c r="H8" s="25"/>
      <c r="I8" s="102"/>
    </row>
    <row r="9" spans="1:11">
      <c r="A9" s="55" t="s">
        <v>156</v>
      </c>
      <c r="B9" s="306">
        <v>17292115096</v>
      </c>
      <c r="C9" s="63">
        <v>19452511045</v>
      </c>
      <c r="D9" s="306">
        <v>22884721488</v>
      </c>
      <c r="E9" s="63">
        <f t="shared" ref="E9:E14" si="1">D9-C9</f>
        <v>3432210443</v>
      </c>
      <c r="F9" s="304">
        <f>(D9*100/C9)-100</f>
        <v>17.644048293097882</v>
      </c>
      <c r="G9" s="40">
        <f t="shared" si="0"/>
        <v>22.777572336557057</v>
      </c>
      <c r="H9" s="25"/>
      <c r="I9" s="1"/>
    </row>
    <row r="10" spans="1:11">
      <c r="A10" s="55" t="s">
        <v>157</v>
      </c>
      <c r="B10" s="306">
        <v>1436751469</v>
      </c>
      <c r="C10" s="63">
        <v>1548125511</v>
      </c>
      <c r="D10" s="306">
        <v>1571153384</v>
      </c>
      <c r="E10" s="63">
        <f t="shared" si="1"/>
        <v>23027873</v>
      </c>
      <c r="F10" s="304">
        <f t="shared" ref="F10" si="2">(D10*100/C10)-100</f>
        <v>1.4874680919846952</v>
      </c>
      <c r="G10" s="40">
        <f t="shared" si="0"/>
        <v>1.4514978385685424</v>
      </c>
      <c r="H10" s="25"/>
      <c r="I10" s="102"/>
    </row>
    <row r="11" spans="1:11">
      <c r="A11" s="55" t="s">
        <v>158</v>
      </c>
      <c r="B11" s="306">
        <v>274743495</v>
      </c>
      <c r="C11" s="63">
        <v>298518069</v>
      </c>
      <c r="D11" s="306">
        <v>310711657</v>
      </c>
      <c r="E11" s="63">
        <f t="shared" si="1"/>
        <v>12193588</v>
      </c>
      <c r="F11" s="304">
        <f>(D11*100/C11)-100</f>
        <v>4.0847068456683644</v>
      </c>
      <c r="G11" s="40">
        <f t="shared" si="0"/>
        <v>4.9183994000579361</v>
      </c>
      <c r="H11" s="25"/>
    </row>
    <row r="12" spans="1:11">
      <c r="A12" s="55" t="s">
        <v>159</v>
      </c>
      <c r="B12" s="306">
        <v>970151851</v>
      </c>
      <c r="C12" s="63">
        <v>985426858</v>
      </c>
      <c r="D12" s="306">
        <v>1077712408</v>
      </c>
      <c r="E12" s="63">
        <f t="shared" si="1"/>
        <v>92285550</v>
      </c>
      <c r="F12" s="304">
        <f>(D12*100/C12)-100</f>
        <v>9.3650329550891911</v>
      </c>
      <c r="G12" s="40">
        <f t="shared" si="0"/>
        <v>3.0587082086496906</v>
      </c>
      <c r="H12" s="25"/>
    </row>
    <row r="13" spans="1:11">
      <c r="A13" s="55" t="s">
        <v>160</v>
      </c>
      <c r="B13" s="306">
        <v>423545275</v>
      </c>
      <c r="C13" s="63">
        <v>463726991</v>
      </c>
      <c r="D13" s="306">
        <v>452857134</v>
      </c>
      <c r="E13" s="63">
        <f t="shared" si="1"/>
        <v>-10869857</v>
      </c>
      <c r="F13" s="334">
        <f>(D13*100/C13)-100</f>
        <v>-2.3440207732053295</v>
      </c>
      <c r="G13" s="40">
        <f t="shared" si="0"/>
        <v>-0.80657167896305282</v>
      </c>
      <c r="H13" s="25"/>
    </row>
    <row r="14" spans="1:11">
      <c r="A14" s="55" t="s">
        <v>161</v>
      </c>
      <c r="B14" s="306">
        <v>1166696185</v>
      </c>
      <c r="C14" s="63">
        <v>936562052</v>
      </c>
      <c r="D14" s="306">
        <v>1489610326</v>
      </c>
      <c r="E14" s="63">
        <f t="shared" si="1"/>
        <v>553048274</v>
      </c>
      <c r="F14" s="334">
        <f>(D14*100/C14)-100</f>
        <v>59.050895006794491</v>
      </c>
      <c r="G14" s="40">
        <f t="shared" si="0"/>
        <v>18.45037077526186</v>
      </c>
      <c r="H14" s="25"/>
    </row>
    <row r="15" spans="1:11">
      <c r="A15" s="325"/>
      <c r="B15" s="139"/>
      <c r="C15" s="139"/>
      <c r="D15" s="139"/>
      <c r="E15" s="139"/>
      <c r="F15" s="326"/>
      <c r="G15" s="327"/>
    </row>
    <row r="16" spans="1:11">
      <c r="A16" s="184" t="s">
        <v>79</v>
      </c>
      <c r="B16" s="184"/>
      <c r="C16" s="184"/>
      <c r="D16" s="185"/>
      <c r="E16" s="185"/>
      <c r="F16" s="185"/>
      <c r="G16" s="330"/>
    </row>
    <row r="17" spans="1:7">
      <c r="A17" s="208"/>
      <c r="B17" s="208"/>
      <c r="C17" s="186"/>
      <c r="D17" s="186"/>
      <c r="E17" s="186"/>
      <c r="F17" s="186"/>
      <c r="G17" s="186"/>
    </row>
    <row r="18" spans="1:7">
      <c r="B18" s="335"/>
      <c r="C18" s="335"/>
      <c r="D18" s="335"/>
    </row>
    <row r="20" spans="1:7">
      <c r="B20" s="336"/>
    </row>
    <row r="21" spans="1:7">
      <c r="B21" s="25"/>
    </row>
    <row r="22" spans="1:7">
      <c r="B22" s="25"/>
    </row>
  </sheetData>
  <mergeCells count="9">
    <mergeCell ref="A1:G1"/>
    <mergeCell ref="A2:G2"/>
    <mergeCell ref="A3:G3"/>
    <mergeCell ref="A5:A7"/>
    <mergeCell ref="B5:D5"/>
    <mergeCell ref="E5:G5"/>
    <mergeCell ref="B6:B7"/>
    <mergeCell ref="C6:D6"/>
    <mergeCell ref="E6:F6"/>
  </mergeCells>
  <pageMargins left="0.70866141732283472" right="0.70866141732283472" top="0.74803149606299213" bottom="0.74803149606299213" header="0.31496062992125984" footer="0.31496062992125984"/>
  <pageSetup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80</vt:i4>
      </vt:variant>
      <vt:variant>
        <vt:lpstr>Rangos con nombre</vt:lpstr>
      </vt:variant>
      <vt:variant>
        <vt:i4>23</vt:i4>
      </vt:variant>
    </vt:vector>
  </HeadingPairs>
  <TitlesOfParts>
    <vt:vector size="103" baseType="lpstr">
      <vt:lpstr>INGR 1 </vt:lpstr>
      <vt:lpstr>INGR 2 </vt:lpstr>
      <vt:lpstr>Impuestos</vt:lpstr>
      <vt:lpstr>INGR 4 </vt:lpstr>
      <vt:lpstr>Otrros Ingresos de G</vt:lpstr>
      <vt:lpstr>Otros Ingresos de C</vt:lpstr>
      <vt:lpstr>Otros Ingreso de G</vt:lpstr>
      <vt:lpstr>INGR 9</vt:lpstr>
      <vt:lpstr>Participaciones</vt:lpstr>
      <vt:lpstr>aportaciones</vt:lpstr>
      <vt:lpstr>CONVENIOS A ENE- DIC  2022 (2)</vt:lpstr>
      <vt:lpstr>SUBSIDIOS A ENE- DIC  2022</vt:lpstr>
      <vt:lpstr>Incentivos Derivados</vt:lpstr>
      <vt:lpstr>Transferencias Asignaciones Sub</vt:lpstr>
      <vt:lpstr>Otros Ingresos y B</vt:lpstr>
      <vt:lpstr>1 (2)</vt:lpstr>
      <vt:lpstr>2 (2)</vt:lpstr>
      <vt:lpstr>4 (2)</vt:lpstr>
      <vt:lpstr>5 (2)</vt:lpstr>
      <vt:lpstr>6 (2)</vt:lpstr>
      <vt:lpstr>7 (2)</vt:lpstr>
      <vt:lpstr>8 (2)</vt:lpstr>
      <vt:lpstr>RESUMEN POR  FUENTE</vt:lpstr>
      <vt:lpstr>Inversió P por C A</vt:lpstr>
      <vt:lpstr>Inversió  P por C F</vt:lpstr>
      <vt:lpstr>Inversió P por E y PP</vt:lpstr>
      <vt:lpstr>Resumen por Clave defto BEA</vt:lpstr>
      <vt:lpstr>Fondo  de aportaciones Nómin Ed</vt:lpstr>
      <vt:lpstr>Fdo Aport para L Salud</vt:lpstr>
      <vt:lpstr>Fondo para la Infraestructura</vt:lpstr>
      <vt:lpstr>Fondo para el Fortalecimieto</vt:lpstr>
      <vt:lpstr>Fdo Aport Múltiples</vt:lpstr>
      <vt:lpstr>Fdo para la Educ Tec y Adultos</vt:lpstr>
      <vt:lpstr>Fdo para la Seg Púlb Edo y DF </vt:lpstr>
      <vt:lpstr>Fdo Fcimiento Estados</vt:lpstr>
      <vt:lpstr>Part Federal a Municipios</vt:lpstr>
      <vt:lpstr>FISM</vt:lpstr>
      <vt:lpstr>Descuento a Mpios</vt:lpstr>
      <vt:lpstr>concentrado deuda</vt:lpstr>
      <vt:lpstr>swaps-cap  </vt:lpstr>
      <vt:lpstr>Saldo deuda</vt:lpstr>
      <vt:lpstr>Fto a Largo Plazo</vt:lpstr>
      <vt:lpstr>Endeud neto</vt:lpstr>
      <vt:lpstr>Costo Fin</vt:lpstr>
      <vt:lpstr>Saldo y costo cred Bono Cup Cer</vt:lpstr>
      <vt:lpstr>Resúmen Fto 3,500 mdp</vt:lpstr>
      <vt:lpstr>CONCENTRADO disp 809</vt:lpstr>
      <vt:lpstr> Servicio deuda Pptario </vt:lpstr>
      <vt:lpstr>Deuda mpal</vt:lpstr>
      <vt:lpstr>Distribución 3,339 mdp 208 Proy</vt:lpstr>
      <vt:lpstr>Desmbolso</vt:lpstr>
      <vt:lpstr>Proyectos autorizados</vt:lpstr>
      <vt:lpstr>Listado Proyectos Ejecutados</vt:lpstr>
      <vt:lpstr>Desembolso Crédito 137 mdp</vt:lpstr>
      <vt:lpstr>Certificación Aplic de Recursos</vt:lpstr>
      <vt:lpstr>P Autorizados</vt:lpstr>
      <vt:lpstr>Contrataciones Realizadas</vt:lpstr>
      <vt:lpstr>Desembolso 2,000 mdp</vt:lpstr>
      <vt:lpstr>Proys Autorizados</vt:lpstr>
      <vt:lpstr>Listado Autorizado</vt:lpstr>
      <vt:lpstr>Desembolso 363 mdp</vt:lpstr>
      <vt:lpstr>Autorizados</vt:lpstr>
      <vt:lpstr>P Ejecutados</vt:lpstr>
      <vt:lpstr>cvefin-ur</vt:lpstr>
      <vt:lpstr>gf-ur-cap</vt:lpstr>
      <vt:lpstr>Resumen por tipo de Gto</vt:lpstr>
      <vt:lpstr>Hoja1</vt:lpstr>
      <vt:lpstr>ESF DETALLADO 8</vt:lpstr>
      <vt:lpstr>FORMATO LDF Analitico deuda</vt:lpstr>
      <vt:lpstr>FORMATO DISPLINA CP</vt:lpstr>
      <vt:lpstr>BALANCE PRESUPUESTARIO CP 2022</vt:lpstr>
      <vt:lpstr>INGRESOS</vt:lpstr>
      <vt:lpstr>Por Objeto del Gasto</vt:lpstr>
      <vt:lpstr>Clasificación Administrativa</vt:lpstr>
      <vt:lpstr>Clasificación Funcional</vt:lpstr>
      <vt:lpstr>Servicios Personales</vt:lpstr>
      <vt:lpstr> 7a INGRESOS </vt:lpstr>
      <vt:lpstr> P Egresos</vt:lpstr>
      <vt:lpstr>P Egreso no Etiquetado</vt:lpstr>
      <vt:lpstr>GUÍA DE CUMPLIMIENTO (2)</vt:lpstr>
      <vt:lpstr>'GUÍA DE CUMPLIMIENTO (2)'!_Hlk73936802</vt:lpstr>
      <vt:lpstr>' 7a INGRESOS '!Área_de_impresión</vt:lpstr>
      <vt:lpstr>' P Egresos'!Área_de_impresión</vt:lpstr>
      <vt:lpstr>'BALANCE PRESUPUESTARIO CP 2022'!Área_de_impresión</vt:lpstr>
      <vt:lpstr>'concentrado deuda'!Área_de_impresión</vt:lpstr>
      <vt:lpstr>'CONVENIOS A ENE- DIC  2022 (2)'!Área_de_impresión</vt:lpstr>
      <vt:lpstr>'Deuda mpal'!Área_de_impresión</vt:lpstr>
      <vt:lpstr>'ESF DETALLADO 8'!Área_de_impresión</vt:lpstr>
      <vt:lpstr>'FORMATO LDF Analitico deuda'!Área_de_impresión</vt:lpstr>
      <vt:lpstr>'GUÍA DE CUMPLIMIENTO (2)'!Área_de_impresión</vt:lpstr>
      <vt:lpstr>'Otrros Ingresos de G'!Área_de_impresión</vt:lpstr>
      <vt:lpstr>'P Egreso no Etiquetado'!Área_de_impresión</vt:lpstr>
      <vt:lpstr>'Part Federal a Municipios'!Área_de_impresión</vt:lpstr>
      <vt:lpstr>'SUBSIDIOS A ENE- DIC  2022'!Área_de_impresión</vt:lpstr>
      <vt:lpstr>'Transferencias Asignaciones Sub'!Área_de_impresión</vt:lpstr>
      <vt:lpstr>'Inversió P por C A'!OLE_LINK2</vt:lpstr>
      <vt:lpstr>'CONVENIOS A ENE- DIC  2022 (2)'!Títulos_a_imprimir</vt:lpstr>
      <vt:lpstr>'GUÍA DE CUMPLIMIENTO (2)'!Títulos_a_imprimir</vt:lpstr>
      <vt:lpstr>INGRESOS!Títulos_a_imprimir</vt:lpstr>
      <vt:lpstr>'Otrros Ingresos de G'!Títulos_a_imprimir</vt:lpstr>
      <vt:lpstr>'Part Federal a Municipios'!Títulos_a_imprimir</vt:lpstr>
      <vt:lpstr>'SUBSIDIOS A ENE- DIC  2022'!Títulos_a_imprimir</vt:lpstr>
      <vt:lpstr>'Transferencias Asignaciones Sub'!Títulos_a_imprimir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Josefina Martinez</dc:creator>
  <cp:lastModifiedBy>Josefina Martinez</cp:lastModifiedBy>
  <dcterms:created xsi:type="dcterms:W3CDTF">2023-05-03T15:19:21Z</dcterms:created>
  <dcterms:modified xsi:type="dcterms:W3CDTF">2023-05-30T16:04:17Z</dcterms:modified>
</cp:coreProperties>
</file>